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992" windowHeight="8436"/>
  </bookViews>
  <sheets>
    <sheet name="Úvodní strana" sheetId="12" r:id="rId1"/>
    <sheet name="Souhrn" sheetId="28" r:id="rId2"/>
    <sheet name="MŠ" sheetId="34" r:id="rId3"/>
    <sheet name="ZŠ" sheetId="23" r:id="rId4"/>
    <sheet name="stáž MŠ" sheetId="35" r:id="rId5"/>
    <sheet name="stáž ZŠ" sheetId="36" r:id="rId6"/>
    <sheet name="data" sheetId="31" state="hidden" r:id="rId7"/>
  </sheets>
  <definedNames>
    <definedName name="ICT">data!$I$2:$I$5</definedName>
    <definedName name="_xlnm.Print_Area" localSheetId="0">'Úvodní strana'!$B$2:$P$46</definedName>
  </definedNames>
  <calcPr calcId="162913"/>
</workbook>
</file>

<file path=xl/calcChain.xml><?xml version="1.0" encoding="utf-8"?>
<calcChain xmlns="http://schemas.openxmlformats.org/spreadsheetml/2006/main">
  <c r="L508" i="36" l="1"/>
  <c r="L508" i="35" l="1"/>
  <c r="O507" i="35"/>
  <c r="O8" i="35"/>
  <c r="O9" i="35"/>
  <c r="O10" i="35"/>
  <c r="O11" i="35"/>
  <c r="O12" i="35"/>
  <c r="O13" i="35"/>
  <c r="O14" i="35"/>
  <c r="O15" i="35"/>
  <c r="O16" i="35"/>
  <c r="O17" i="35"/>
  <c r="O18" i="35"/>
  <c r="O19" i="35"/>
  <c r="O20" i="35"/>
  <c r="O21" i="35"/>
  <c r="O22" i="35"/>
  <c r="O23" i="35"/>
  <c r="O24" i="35"/>
  <c r="O25" i="35"/>
  <c r="O26" i="35"/>
  <c r="O27" i="35"/>
  <c r="O28" i="35"/>
  <c r="O29" i="35"/>
  <c r="O30" i="35"/>
  <c r="O31" i="35"/>
  <c r="O32" i="35"/>
  <c r="O33" i="35"/>
  <c r="O34" i="35"/>
  <c r="O35" i="35"/>
  <c r="O36" i="35"/>
  <c r="O37" i="35"/>
  <c r="O38" i="35"/>
  <c r="O39" i="35"/>
  <c r="O40" i="35"/>
  <c r="O41" i="35"/>
  <c r="O42" i="35"/>
  <c r="O43" i="35"/>
  <c r="O44" i="35"/>
  <c r="O45" i="35"/>
  <c r="O46" i="35"/>
  <c r="O47" i="35"/>
  <c r="O48" i="35"/>
  <c r="O49" i="35"/>
  <c r="O50" i="35"/>
  <c r="O51" i="35"/>
  <c r="O52" i="35"/>
  <c r="O53" i="35"/>
  <c r="O54" i="35"/>
  <c r="O55" i="35"/>
  <c r="O56" i="35"/>
  <c r="O57" i="35"/>
  <c r="O58" i="35"/>
  <c r="O59" i="35"/>
  <c r="O60" i="35"/>
  <c r="O61" i="35"/>
  <c r="O62" i="35"/>
  <c r="O63" i="35"/>
  <c r="O64" i="35"/>
  <c r="O65" i="35"/>
  <c r="O66" i="35"/>
  <c r="O67" i="35"/>
  <c r="O68" i="35"/>
  <c r="O69" i="35"/>
  <c r="O70" i="35"/>
  <c r="O71" i="35"/>
  <c r="O72" i="35"/>
  <c r="O73" i="35"/>
  <c r="O74" i="35"/>
  <c r="O75" i="35"/>
  <c r="O76" i="35"/>
  <c r="O77" i="35"/>
  <c r="O78" i="35"/>
  <c r="O79" i="35"/>
  <c r="O80" i="35"/>
  <c r="O81" i="35"/>
  <c r="O82" i="35"/>
  <c r="O83" i="35"/>
  <c r="O84" i="35"/>
  <c r="O85" i="35"/>
  <c r="O86" i="35"/>
  <c r="O87" i="35"/>
  <c r="O88" i="35"/>
  <c r="O89" i="35"/>
  <c r="O90" i="35"/>
  <c r="O91" i="35"/>
  <c r="O92" i="35"/>
  <c r="O93" i="35"/>
  <c r="O94" i="35"/>
  <c r="O95" i="35"/>
  <c r="O96" i="35"/>
  <c r="O97" i="35"/>
  <c r="O98" i="35"/>
  <c r="O99" i="35"/>
  <c r="O100" i="35"/>
  <c r="O101" i="35"/>
  <c r="O102" i="35"/>
  <c r="O103" i="35"/>
  <c r="O104" i="35"/>
  <c r="O105" i="35"/>
  <c r="O106" i="35"/>
  <c r="O107" i="35"/>
  <c r="O108" i="35"/>
  <c r="O109" i="35"/>
  <c r="O110" i="35"/>
  <c r="O111" i="35"/>
  <c r="O112" i="35"/>
  <c r="O113" i="35"/>
  <c r="O114" i="35"/>
  <c r="O115" i="35"/>
  <c r="O116" i="35"/>
  <c r="O117" i="35"/>
  <c r="O118" i="35"/>
  <c r="O119" i="35"/>
  <c r="O120" i="35"/>
  <c r="O121" i="35"/>
  <c r="O122" i="35"/>
  <c r="O123" i="35"/>
  <c r="O124" i="35"/>
  <c r="O125" i="35"/>
  <c r="O126" i="35"/>
  <c r="O127" i="35"/>
  <c r="O128" i="35"/>
  <c r="O129" i="35"/>
  <c r="O130" i="35"/>
  <c r="O131" i="35"/>
  <c r="O132" i="35"/>
  <c r="O133" i="35"/>
  <c r="O134" i="35"/>
  <c r="O135" i="35"/>
  <c r="O136" i="35"/>
  <c r="O137" i="35"/>
  <c r="O138" i="35"/>
  <c r="O139" i="35"/>
  <c r="O140" i="35"/>
  <c r="O141" i="35"/>
  <c r="O142" i="35"/>
  <c r="O143" i="35"/>
  <c r="O144" i="35"/>
  <c r="O145" i="35"/>
  <c r="O146" i="35"/>
  <c r="O147" i="35"/>
  <c r="O148" i="35"/>
  <c r="O149" i="35"/>
  <c r="O150" i="35"/>
  <c r="O151" i="35"/>
  <c r="O152" i="35"/>
  <c r="O153" i="35"/>
  <c r="O154" i="35"/>
  <c r="O155" i="35"/>
  <c r="O156" i="35"/>
  <c r="O157" i="35"/>
  <c r="O158" i="35"/>
  <c r="O159" i="35"/>
  <c r="O160" i="35"/>
  <c r="O161" i="35"/>
  <c r="O162" i="35"/>
  <c r="O163" i="35"/>
  <c r="O164" i="35"/>
  <c r="O165" i="35"/>
  <c r="O166" i="35"/>
  <c r="O167" i="35"/>
  <c r="O168" i="35"/>
  <c r="O169" i="35"/>
  <c r="O170" i="35"/>
  <c r="O171" i="35"/>
  <c r="O172" i="35"/>
  <c r="O173" i="35"/>
  <c r="O174" i="35"/>
  <c r="O175" i="35"/>
  <c r="O176" i="35"/>
  <c r="O177" i="35"/>
  <c r="O178" i="35"/>
  <c r="O179" i="35"/>
  <c r="O180" i="35"/>
  <c r="O181" i="35"/>
  <c r="O182" i="35"/>
  <c r="O183" i="35"/>
  <c r="O184" i="35"/>
  <c r="O185" i="35"/>
  <c r="O186" i="35"/>
  <c r="O187" i="35"/>
  <c r="O188" i="35"/>
  <c r="O189" i="35"/>
  <c r="O190" i="35"/>
  <c r="O191" i="35"/>
  <c r="O192" i="35"/>
  <c r="O193" i="35"/>
  <c r="O194" i="35"/>
  <c r="O195" i="35"/>
  <c r="O196" i="35"/>
  <c r="O197" i="35"/>
  <c r="O198" i="35"/>
  <c r="O199" i="35"/>
  <c r="O200" i="35"/>
  <c r="O201" i="35"/>
  <c r="O202" i="35"/>
  <c r="O203" i="35"/>
  <c r="O204" i="35"/>
  <c r="O205" i="35"/>
  <c r="O206" i="35"/>
  <c r="O207" i="35"/>
  <c r="O208" i="35"/>
  <c r="O209" i="35"/>
  <c r="O210" i="35"/>
  <c r="O211" i="35"/>
  <c r="O212" i="35"/>
  <c r="O213" i="35"/>
  <c r="O214" i="35"/>
  <c r="O215" i="35"/>
  <c r="O216" i="35"/>
  <c r="O217" i="35"/>
  <c r="O218" i="35"/>
  <c r="O219" i="35"/>
  <c r="O220" i="35"/>
  <c r="O221" i="35"/>
  <c r="O222" i="35"/>
  <c r="O223" i="35"/>
  <c r="O224" i="35"/>
  <c r="O225" i="35"/>
  <c r="O226" i="35"/>
  <c r="O227" i="35"/>
  <c r="O228" i="35"/>
  <c r="O229" i="35"/>
  <c r="O230" i="35"/>
  <c r="O231" i="35"/>
  <c r="O232" i="35"/>
  <c r="O233" i="35"/>
  <c r="O234" i="35"/>
  <c r="O235" i="35"/>
  <c r="O236" i="35"/>
  <c r="O237" i="35"/>
  <c r="O238" i="35"/>
  <c r="O239" i="35"/>
  <c r="O240" i="35"/>
  <c r="O241" i="35"/>
  <c r="O242" i="35"/>
  <c r="O243" i="35"/>
  <c r="O244" i="35"/>
  <c r="O245" i="35"/>
  <c r="O246" i="35"/>
  <c r="O247" i="35"/>
  <c r="O248" i="35"/>
  <c r="O249" i="35"/>
  <c r="O250" i="35"/>
  <c r="O251" i="35"/>
  <c r="O252" i="35"/>
  <c r="O253" i="35"/>
  <c r="O254" i="35"/>
  <c r="O255" i="35"/>
  <c r="O256" i="35"/>
  <c r="O257" i="35"/>
  <c r="O258" i="35"/>
  <c r="O259" i="35"/>
  <c r="O260" i="35"/>
  <c r="O261" i="35"/>
  <c r="O262" i="35"/>
  <c r="O263" i="35"/>
  <c r="O264" i="35"/>
  <c r="O265" i="35"/>
  <c r="O266" i="35"/>
  <c r="O267" i="35"/>
  <c r="O268" i="35"/>
  <c r="O269" i="35"/>
  <c r="O270" i="35"/>
  <c r="O271" i="35"/>
  <c r="O272" i="35"/>
  <c r="O273" i="35"/>
  <c r="O274" i="35"/>
  <c r="O275" i="35"/>
  <c r="O276" i="35"/>
  <c r="O277" i="35"/>
  <c r="O278" i="35"/>
  <c r="O279" i="35"/>
  <c r="O280" i="35"/>
  <c r="O281" i="35"/>
  <c r="O282" i="35"/>
  <c r="O283" i="35"/>
  <c r="O284" i="35"/>
  <c r="O285" i="35"/>
  <c r="O286" i="35"/>
  <c r="O287" i="35"/>
  <c r="O288" i="35"/>
  <c r="O289" i="35"/>
  <c r="O290" i="35"/>
  <c r="O291" i="35"/>
  <c r="O292" i="35"/>
  <c r="O293" i="35"/>
  <c r="O294" i="35"/>
  <c r="O295" i="35"/>
  <c r="O296" i="35"/>
  <c r="O297" i="35"/>
  <c r="O298" i="35"/>
  <c r="O299" i="35"/>
  <c r="O300" i="35"/>
  <c r="O301" i="35"/>
  <c r="O302" i="35"/>
  <c r="O303" i="35"/>
  <c r="O304" i="35"/>
  <c r="O305" i="35"/>
  <c r="O306" i="35"/>
  <c r="O307" i="35"/>
  <c r="O308" i="35"/>
  <c r="O309" i="35"/>
  <c r="O310" i="35"/>
  <c r="O311" i="35"/>
  <c r="O312" i="35"/>
  <c r="O313" i="35"/>
  <c r="O314" i="35"/>
  <c r="O315" i="35"/>
  <c r="O316" i="35"/>
  <c r="O317" i="35"/>
  <c r="O318" i="35"/>
  <c r="O319" i="35"/>
  <c r="O320" i="35"/>
  <c r="O321" i="35"/>
  <c r="O322" i="35"/>
  <c r="O323" i="35"/>
  <c r="O324" i="35"/>
  <c r="O325" i="35"/>
  <c r="O326" i="35"/>
  <c r="O327" i="35"/>
  <c r="O328" i="35"/>
  <c r="O329" i="35"/>
  <c r="O330" i="35"/>
  <c r="O331" i="35"/>
  <c r="O332" i="35"/>
  <c r="O333" i="35"/>
  <c r="O334" i="35"/>
  <c r="O335" i="35"/>
  <c r="O336" i="35"/>
  <c r="O337" i="35"/>
  <c r="O338" i="35"/>
  <c r="O339" i="35"/>
  <c r="O340" i="35"/>
  <c r="O341" i="35"/>
  <c r="O342" i="35"/>
  <c r="O343" i="35"/>
  <c r="O344" i="35"/>
  <c r="O345" i="35"/>
  <c r="O346" i="35"/>
  <c r="O347" i="35"/>
  <c r="O348" i="35"/>
  <c r="O349" i="35"/>
  <c r="O350" i="35"/>
  <c r="O351" i="35"/>
  <c r="O352" i="35"/>
  <c r="O353" i="35"/>
  <c r="O354" i="35"/>
  <c r="O355" i="35"/>
  <c r="O356" i="35"/>
  <c r="O357" i="35"/>
  <c r="O358" i="35"/>
  <c r="O359" i="35"/>
  <c r="O360" i="35"/>
  <c r="O361" i="35"/>
  <c r="O362" i="35"/>
  <c r="O363" i="35"/>
  <c r="O364" i="35"/>
  <c r="O365" i="35"/>
  <c r="O366" i="35"/>
  <c r="O367" i="35"/>
  <c r="O368" i="35"/>
  <c r="O369" i="35"/>
  <c r="O370" i="35"/>
  <c r="O371" i="35"/>
  <c r="O372" i="35"/>
  <c r="O373" i="35"/>
  <c r="O374" i="35"/>
  <c r="O375" i="35"/>
  <c r="O376" i="35"/>
  <c r="O377" i="35"/>
  <c r="O378" i="35"/>
  <c r="O379" i="35"/>
  <c r="O380" i="35"/>
  <c r="O381" i="35"/>
  <c r="O382" i="35"/>
  <c r="O383" i="35"/>
  <c r="O384" i="35"/>
  <c r="O385" i="35"/>
  <c r="O386" i="35"/>
  <c r="O387" i="35"/>
  <c r="O388" i="35"/>
  <c r="O389" i="35"/>
  <c r="O390" i="35"/>
  <c r="O391" i="35"/>
  <c r="O392" i="35"/>
  <c r="O393" i="35"/>
  <c r="O394" i="35"/>
  <c r="O395" i="35"/>
  <c r="O396" i="35"/>
  <c r="O397" i="35"/>
  <c r="O398" i="35"/>
  <c r="O399" i="35"/>
  <c r="O400" i="35"/>
  <c r="O401" i="35"/>
  <c r="O402" i="35"/>
  <c r="O403" i="35"/>
  <c r="O404" i="35"/>
  <c r="O405" i="35"/>
  <c r="O406" i="35"/>
  <c r="O407" i="35"/>
  <c r="O408" i="35"/>
  <c r="O409" i="35"/>
  <c r="O410" i="35"/>
  <c r="O411" i="35"/>
  <c r="O412" i="35"/>
  <c r="O413" i="35"/>
  <c r="O414" i="35"/>
  <c r="O415" i="35"/>
  <c r="O416" i="35"/>
  <c r="O417" i="35"/>
  <c r="O418" i="35"/>
  <c r="O419" i="35"/>
  <c r="O420" i="35"/>
  <c r="O421" i="35"/>
  <c r="O422" i="35"/>
  <c r="O423" i="35"/>
  <c r="O424" i="35"/>
  <c r="O425" i="35"/>
  <c r="O426" i="35"/>
  <c r="O427" i="35"/>
  <c r="O428" i="35"/>
  <c r="O429" i="35"/>
  <c r="O430" i="35"/>
  <c r="O431" i="35"/>
  <c r="O432" i="35"/>
  <c r="O433" i="35"/>
  <c r="O434" i="35"/>
  <c r="O435" i="35"/>
  <c r="O436" i="35"/>
  <c r="O437" i="35"/>
  <c r="O438" i="35"/>
  <c r="O439" i="35"/>
  <c r="O440" i="35"/>
  <c r="O441" i="35"/>
  <c r="O442" i="35"/>
  <c r="O443" i="35"/>
  <c r="O444" i="35"/>
  <c r="O445" i="35"/>
  <c r="O446" i="35"/>
  <c r="O447" i="35"/>
  <c r="O448" i="35"/>
  <c r="O449" i="35"/>
  <c r="O450" i="35"/>
  <c r="O451" i="35"/>
  <c r="O452" i="35"/>
  <c r="O453" i="35"/>
  <c r="O454" i="35"/>
  <c r="O455" i="35"/>
  <c r="O456" i="35"/>
  <c r="O457" i="35"/>
  <c r="O458" i="35"/>
  <c r="O459" i="35"/>
  <c r="O460" i="35"/>
  <c r="O461" i="35"/>
  <c r="O462" i="35"/>
  <c r="O463" i="35"/>
  <c r="O464" i="35"/>
  <c r="O465" i="35"/>
  <c r="O466" i="35"/>
  <c r="O467" i="35"/>
  <c r="O468" i="35"/>
  <c r="O469" i="35"/>
  <c r="O470" i="35"/>
  <c r="O471" i="35"/>
  <c r="O472" i="35"/>
  <c r="O473" i="35"/>
  <c r="O474" i="35"/>
  <c r="O475" i="35"/>
  <c r="O476" i="35"/>
  <c r="O477" i="35"/>
  <c r="O478" i="35"/>
  <c r="O479" i="35"/>
  <c r="O480" i="35"/>
  <c r="O481" i="35"/>
  <c r="O482" i="35"/>
  <c r="O483" i="35"/>
  <c r="O484" i="35"/>
  <c r="O485" i="35"/>
  <c r="O486" i="35"/>
  <c r="O487" i="35"/>
  <c r="O488" i="35"/>
  <c r="O489" i="35"/>
  <c r="O490" i="35"/>
  <c r="O491" i="35"/>
  <c r="O492" i="35"/>
  <c r="O493" i="35"/>
  <c r="O494" i="35"/>
  <c r="O495" i="35"/>
  <c r="O496" i="35"/>
  <c r="O497" i="35"/>
  <c r="O498" i="35"/>
  <c r="O499" i="35"/>
  <c r="O500" i="35"/>
  <c r="O501" i="35"/>
  <c r="O502" i="35"/>
  <c r="O503" i="35"/>
  <c r="O504" i="35"/>
  <c r="O505" i="35"/>
  <c r="O506" i="35"/>
  <c r="O7" i="35"/>
  <c r="O507" i="36"/>
  <c r="O8" i="36"/>
  <c r="O9" i="36"/>
  <c r="O10" i="36"/>
  <c r="O11" i="36"/>
  <c r="O12" i="36"/>
  <c r="O13" i="36"/>
  <c r="O14" i="36"/>
  <c r="O15" i="36"/>
  <c r="O16" i="36"/>
  <c r="O17" i="36"/>
  <c r="O18" i="36"/>
  <c r="O19" i="36"/>
  <c r="O20" i="36"/>
  <c r="O21" i="36"/>
  <c r="O22" i="36"/>
  <c r="O23" i="36"/>
  <c r="O24" i="36"/>
  <c r="O25" i="36"/>
  <c r="O26" i="36"/>
  <c r="O27" i="36"/>
  <c r="O28" i="36"/>
  <c r="O29" i="36"/>
  <c r="O30" i="36"/>
  <c r="O31" i="36"/>
  <c r="O32" i="36"/>
  <c r="O33" i="36"/>
  <c r="O34" i="36"/>
  <c r="O35" i="36"/>
  <c r="O36" i="36"/>
  <c r="O37" i="36"/>
  <c r="O38" i="36"/>
  <c r="O39" i="36"/>
  <c r="O40" i="36"/>
  <c r="O41" i="36"/>
  <c r="O42" i="36"/>
  <c r="O43" i="36"/>
  <c r="O44" i="36"/>
  <c r="O45" i="36"/>
  <c r="O46" i="36"/>
  <c r="O47" i="36"/>
  <c r="O48" i="36"/>
  <c r="O49" i="36"/>
  <c r="O50" i="36"/>
  <c r="O51" i="36"/>
  <c r="O52" i="36"/>
  <c r="O53" i="36"/>
  <c r="O54" i="36"/>
  <c r="O55" i="36"/>
  <c r="O56" i="36"/>
  <c r="O57" i="36"/>
  <c r="O58" i="36"/>
  <c r="O59" i="36"/>
  <c r="O60" i="36"/>
  <c r="O61" i="36"/>
  <c r="O62" i="36"/>
  <c r="O63" i="36"/>
  <c r="O64" i="36"/>
  <c r="O65" i="36"/>
  <c r="O66" i="36"/>
  <c r="O67" i="36"/>
  <c r="O68" i="36"/>
  <c r="O69" i="36"/>
  <c r="O70" i="36"/>
  <c r="O71" i="36"/>
  <c r="O72" i="36"/>
  <c r="O73" i="36"/>
  <c r="O74" i="36"/>
  <c r="O75" i="36"/>
  <c r="O76" i="36"/>
  <c r="O77" i="36"/>
  <c r="O78" i="36"/>
  <c r="O79" i="36"/>
  <c r="O80" i="36"/>
  <c r="O81" i="36"/>
  <c r="O82" i="36"/>
  <c r="O83" i="36"/>
  <c r="O84" i="36"/>
  <c r="O85" i="36"/>
  <c r="O86" i="36"/>
  <c r="O87" i="36"/>
  <c r="O88" i="36"/>
  <c r="O89" i="36"/>
  <c r="O90" i="36"/>
  <c r="O91" i="36"/>
  <c r="O92" i="36"/>
  <c r="O93" i="36"/>
  <c r="O94" i="36"/>
  <c r="O95" i="36"/>
  <c r="O96" i="36"/>
  <c r="O97" i="36"/>
  <c r="O98" i="36"/>
  <c r="O99" i="36"/>
  <c r="O100" i="36"/>
  <c r="O101" i="36"/>
  <c r="O102" i="36"/>
  <c r="O103" i="36"/>
  <c r="O104" i="36"/>
  <c r="O105" i="36"/>
  <c r="O106" i="36"/>
  <c r="O107" i="36"/>
  <c r="O108" i="36"/>
  <c r="O109" i="36"/>
  <c r="O110" i="36"/>
  <c r="O111" i="36"/>
  <c r="O112" i="36"/>
  <c r="O113" i="36"/>
  <c r="O114" i="36"/>
  <c r="O115" i="36"/>
  <c r="O116" i="36"/>
  <c r="O117" i="36"/>
  <c r="O118" i="36"/>
  <c r="O119" i="36"/>
  <c r="O120" i="36"/>
  <c r="O121" i="36"/>
  <c r="O122" i="36"/>
  <c r="O123" i="36"/>
  <c r="O124" i="36"/>
  <c r="O125" i="36"/>
  <c r="O126" i="36"/>
  <c r="O127" i="36"/>
  <c r="O128" i="36"/>
  <c r="O129" i="36"/>
  <c r="O130" i="36"/>
  <c r="O131" i="36"/>
  <c r="O132" i="36"/>
  <c r="O133" i="36"/>
  <c r="O134" i="36"/>
  <c r="O135" i="36"/>
  <c r="O136" i="36"/>
  <c r="O137" i="36"/>
  <c r="O138" i="36"/>
  <c r="O139" i="36"/>
  <c r="O140" i="36"/>
  <c r="O141" i="36"/>
  <c r="O142" i="36"/>
  <c r="O143" i="36"/>
  <c r="O144" i="36"/>
  <c r="O145" i="36"/>
  <c r="O146" i="36"/>
  <c r="O147" i="36"/>
  <c r="O148" i="36"/>
  <c r="O149" i="36"/>
  <c r="O150" i="36"/>
  <c r="O151" i="36"/>
  <c r="O152" i="36"/>
  <c r="O153" i="36"/>
  <c r="O154" i="36"/>
  <c r="O155" i="36"/>
  <c r="O156" i="36"/>
  <c r="O157" i="36"/>
  <c r="O158" i="36"/>
  <c r="O159" i="36"/>
  <c r="O160" i="36"/>
  <c r="O161" i="36"/>
  <c r="O162" i="36"/>
  <c r="O163" i="36"/>
  <c r="O164" i="36"/>
  <c r="O165" i="36"/>
  <c r="O166" i="36"/>
  <c r="O167" i="36"/>
  <c r="O168" i="36"/>
  <c r="O169" i="36"/>
  <c r="O170" i="36"/>
  <c r="O171" i="36"/>
  <c r="O172" i="36"/>
  <c r="O173" i="36"/>
  <c r="O174" i="36"/>
  <c r="O175" i="36"/>
  <c r="O176" i="36"/>
  <c r="O177" i="36"/>
  <c r="O178" i="36"/>
  <c r="O179" i="36"/>
  <c r="O180" i="36"/>
  <c r="O181" i="36"/>
  <c r="O182" i="36"/>
  <c r="O183" i="36"/>
  <c r="O184" i="36"/>
  <c r="O185" i="36"/>
  <c r="O186" i="36"/>
  <c r="O187" i="36"/>
  <c r="O188" i="36"/>
  <c r="O189" i="36"/>
  <c r="O190" i="36"/>
  <c r="O191" i="36"/>
  <c r="O192" i="36"/>
  <c r="O193" i="36"/>
  <c r="O194" i="36"/>
  <c r="O195" i="36"/>
  <c r="O196" i="36"/>
  <c r="O197" i="36"/>
  <c r="O198" i="36"/>
  <c r="O199" i="36"/>
  <c r="O200" i="36"/>
  <c r="O201" i="36"/>
  <c r="O202" i="36"/>
  <c r="O203" i="36"/>
  <c r="O204" i="36"/>
  <c r="O205" i="36"/>
  <c r="O206" i="36"/>
  <c r="O207" i="36"/>
  <c r="O208" i="36"/>
  <c r="O209" i="36"/>
  <c r="O210" i="36"/>
  <c r="O211" i="36"/>
  <c r="O212" i="36"/>
  <c r="O213" i="36"/>
  <c r="O214" i="36"/>
  <c r="O215" i="36"/>
  <c r="O216" i="36"/>
  <c r="O217" i="36"/>
  <c r="O218" i="36"/>
  <c r="O219" i="36"/>
  <c r="O220" i="36"/>
  <c r="O221" i="36"/>
  <c r="O222" i="36"/>
  <c r="O223" i="36"/>
  <c r="O224" i="36"/>
  <c r="O225" i="36"/>
  <c r="O226" i="36"/>
  <c r="O227" i="36"/>
  <c r="O228" i="36"/>
  <c r="O229" i="36"/>
  <c r="O230" i="36"/>
  <c r="O231" i="36"/>
  <c r="O232" i="36"/>
  <c r="O233" i="36"/>
  <c r="O234" i="36"/>
  <c r="O235" i="36"/>
  <c r="O236" i="36"/>
  <c r="O237" i="36"/>
  <c r="O238" i="36"/>
  <c r="O239" i="36"/>
  <c r="O240" i="36"/>
  <c r="O241" i="36"/>
  <c r="O242" i="36"/>
  <c r="O243" i="36"/>
  <c r="O244" i="36"/>
  <c r="O245" i="36"/>
  <c r="O246" i="36"/>
  <c r="O247" i="36"/>
  <c r="O248" i="36"/>
  <c r="O249" i="36"/>
  <c r="O250" i="36"/>
  <c r="O251" i="36"/>
  <c r="O252" i="36"/>
  <c r="O253" i="36"/>
  <c r="O254" i="36"/>
  <c r="O255" i="36"/>
  <c r="O256" i="36"/>
  <c r="O257" i="36"/>
  <c r="O258" i="36"/>
  <c r="O259" i="36"/>
  <c r="O260" i="36"/>
  <c r="O261" i="36"/>
  <c r="O262" i="36"/>
  <c r="O263" i="36"/>
  <c r="O264" i="36"/>
  <c r="O265" i="36"/>
  <c r="O266" i="36"/>
  <c r="O267" i="36"/>
  <c r="O268" i="36"/>
  <c r="O269" i="36"/>
  <c r="O270" i="36"/>
  <c r="O271" i="36"/>
  <c r="O272" i="36"/>
  <c r="O273" i="36"/>
  <c r="O274" i="36"/>
  <c r="O275" i="36"/>
  <c r="O276" i="36"/>
  <c r="O277" i="36"/>
  <c r="O278" i="36"/>
  <c r="O279" i="36"/>
  <c r="O280" i="36"/>
  <c r="O281" i="36"/>
  <c r="O282" i="36"/>
  <c r="O283" i="36"/>
  <c r="O284" i="36"/>
  <c r="O285" i="36"/>
  <c r="O286" i="36"/>
  <c r="O287" i="36"/>
  <c r="O288" i="36"/>
  <c r="O289" i="36"/>
  <c r="O290" i="36"/>
  <c r="O291" i="36"/>
  <c r="O292" i="36"/>
  <c r="O293" i="36"/>
  <c r="O294" i="36"/>
  <c r="O295" i="36"/>
  <c r="O296" i="36"/>
  <c r="O297" i="36"/>
  <c r="O298" i="36"/>
  <c r="O299" i="36"/>
  <c r="O300" i="36"/>
  <c r="O301" i="36"/>
  <c r="O302" i="36"/>
  <c r="O303" i="36"/>
  <c r="O304" i="36"/>
  <c r="O305" i="36"/>
  <c r="O306" i="36"/>
  <c r="O307" i="36"/>
  <c r="O308" i="36"/>
  <c r="O309" i="36"/>
  <c r="O310" i="36"/>
  <c r="O311" i="36"/>
  <c r="O312" i="36"/>
  <c r="O313" i="36"/>
  <c r="O314" i="36"/>
  <c r="O315" i="36"/>
  <c r="O316" i="36"/>
  <c r="O317" i="36"/>
  <c r="O318" i="36"/>
  <c r="O319" i="36"/>
  <c r="O320" i="36"/>
  <c r="O321" i="36"/>
  <c r="O322" i="36"/>
  <c r="O323" i="36"/>
  <c r="O324" i="36"/>
  <c r="O325" i="36"/>
  <c r="O326" i="36"/>
  <c r="O327" i="36"/>
  <c r="O328" i="36"/>
  <c r="O329" i="36"/>
  <c r="O330" i="36"/>
  <c r="O331" i="36"/>
  <c r="O332" i="36"/>
  <c r="O333" i="36"/>
  <c r="O334" i="36"/>
  <c r="O335" i="36"/>
  <c r="O336" i="36"/>
  <c r="O337" i="36"/>
  <c r="O338" i="36"/>
  <c r="O339" i="36"/>
  <c r="O340" i="36"/>
  <c r="O341" i="36"/>
  <c r="O342" i="36"/>
  <c r="O343" i="36"/>
  <c r="O344" i="36"/>
  <c r="O345" i="36"/>
  <c r="O346" i="36"/>
  <c r="O347" i="36"/>
  <c r="O348" i="36"/>
  <c r="O349" i="36"/>
  <c r="O350" i="36"/>
  <c r="O351" i="36"/>
  <c r="O352" i="36"/>
  <c r="O353" i="36"/>
  <c r="O354" i="36"/>
  <c r="O355" i="36"/>
  <c r="O356" i="36"/>
  <c r="O357" i="36"/>
  <c r="O358" i="36"/>
  <c r="O359" i="36"/>
  <c r="O360" i="36"/>
  <c r="O361" i="36"/>
  <c r="O362" i="36"/>
  <c r="O363" i="36"/>
  <c r="O364" i="36"/>
  <c r="O365" i="36"/>
  <c r="O366" i="36"/>
  <c r="O367" i="36"/>
  <c r="O368" i="36"/>
  <c r="O369" i="36"/>
  <c r="O370" i="36"/>
  <c r="O371" i="36"/>
  <c r="O372" i="36"/>
  <c r="O373" i="36"/>
  <c r="O374" i="36"/>
  <c r="O375" i="36"/>
  <c r="O376" i="36"/>
  <c r="O377" i="36"/>
  <c r="O378" i="36"/>
  <c r="O379" i="36"/>
  <c r="O380" i="36"/>
  <c r="O381" i="36"/>
  <c r="O382" i="36"/>
  <c r="O383" i="36"/>
  <c r="O384" i="36"/>
  <c r="O385" i="36"/>
  <c r="O386" i="36"/>
  <c r="O387" i="36"/>
  <c r="O388" i="36"/>
  <c r="O389" i="36"/>
  <c r="O390" i="36"/>
  <c r="O391" i="36"/>
  <c r="O392" i="36"/>
  <c r="O393" i="36"/>
  <c r="O394" i="36"/>
  <c r="O395" i="36"/>
  <c r="O396" i="36"/>
  <c r="O397" i="36"/>
  <c r="O398" i="36"/>
  <c r="O399" i="36"/>
  <c r="O400" i="36"/>
  <c r="O401" i="36"/>
  <c r="O402" i="36"/>
  <c r="O403" i="36"/>
  <c r="O404" i="36"/>
  <c r="O405" i="36"/>
  <c r="O406" i="36"/>
  <c r="O407" i="36"/>
  <c r="O408" i="36"/>
  <c r="O409" i="36"/>
  <c r="O410" i="36"/>
  <c r="O411" i="36"/>
  <c r="O412" i="36"/>
  <c r="O413" i="36"/>
  <c r="O414" i="36"/>
  <c r="O415" i="36"/>
  <c r="O416" i="36"/>
  <c r="O417" i="36"/>
  <c r="O418" i="36"/>
  <c r="O419" i="36"/>
  <c r="O420" i="36"/>
  <c r="O421" i="36"/>
  <c r="O422" i="36"/>
  <c r="O423" i="36"/>
  <c r="O424" i="36"/>
  <c r="O425" i="36"/>
  <c r="O426" i="36"/>
  <c r="O427" i="36"/>
  <c r="O428" i="36"/>
  <c r="O429" i="36"/>
  <c r="O430" i="36"/>
  <c r="O431" i="36"/>
  <c r="O432" i="36"/>
  <c r="O433" i="36"/>
  <c r="O434" i="36"/>
  <c r="O435" i="36"/>
  <c r="O436" i="36"/>
  <c r="O437" i="36"/>
  <c r="O438" i="36"/>
  <c r="O439" i="36"/>
  <c r="O440" i="36"/>
  <c r="O441" i="36"/>
  <c r="O442" i="36"/>
  <c r="O443" i="36"/>
  <c r="O444" i="36"/>
  <c r="O445" i="36"/>
  <c r="O446" i="36"/>
  <c r="O447" i="36"/>
  <c r="O448" i="36"/>
  <c r="O449" i="36"/>
  <c r="O450" i="36"/>
  <c r="O451" i="36"/>
  <c r="O452" i="36"/>
  <c r="O453" i="36"/>
  <c r="O454" i="36"/>
  <c r="O455" i="36"/>
  <c r="O456" i="36"/>
  <c r="O457" i="36"/>
  <c r="O458" i="36"/>
  <c r="O459" i="36"/>
  <c r="O460" i="36"/>
  <c r="O461" i="36"/>
  <c r="O462" i="36"/>
  <c r="O463" i="36"/>
  <c r="O464" i="36"/>
  <c r="O465" i="36"/>
  <c r="O466" i="36"/>
  <c r="O467" i="36"/>
  <c r="O468" i="36"/>
  <c r="O469" i="36"/>
  <c r="O470" i="36"/>
  <c r="O471" i="36"/>
  <c r="O472" i="36"/>
  <c r="O473" i="36"/>
  <c r="O474" i="36"/>
  <c r="O475" i="36"/>
  <c r="O476" i="36"/>
  <c r="O477" i="36"/>
  <c r="O478" i="36"/>
  <c r="O479" i="36"/>
  <c r="O480" i="36"/>
  <c r="O481" i="36"/>
  <c r="O482" i="36"/>
  <c r="O483" i="36"/>
  <c r="O484" i="36"/>
  <c r="O485" i="36"/>
  <c r="O486" i="36"/>
  <c r="O487" i="36"/>
  <c r="O488" i="36"/>
  <c r="O489" i="36"/>
  <c r="O490" i="36"/>
  <c r="O491" i="36"/>
  <c r="O492" i="36"/>
  <c r="O493" i="36"/>
  <c r="O494" i="36"/>
  <c r="O495" i="36"/>
  <c r="O496" i="36"/>
  <c r="O497" i="36"/>
  <c r="O498" i="36"/>
  <c r="O499" i="36"/>
  <c r="O500" i="36"/>
  <c r="O501" i="36"/>
  <c r="O502" i="36"/>
  <c r="O503" i="36"/>
  <c r="O504" i="36"/>
  <c r="O505" i="36"/>
  <c r="O506" i="36"/>
  <c r="O7" i="36"/>
  <c r="O30" i="23" l="1"/>
  <c r="O25" i="34"/>
  <c r="M25" i="34"/>
  <c r="N25" i="34" s="1"/>
  <c r="M30" i="23"/>
  <c r="N30" i="23" s="1"/>
  <c r="E506" i="36" l="1"/>
  <c r="E505" i="36"/>
  <c r="F505" i="36" s="1"/>
  <c r="E504" i="36"/>
  <c r="H504" i="36" s="1"/>
  <c r="E503" i="36"/>
  <c r="E502" i="36"/>
  <c r="H502" i="36" s="1"/>
  <c r="E501" i="36"/>
  <c r="E500" i="36"/>
  <c r="H500" i="36" s="1"/>
  <c r="E499" i="36"/>
  <c r="F499" i="36" s="1"/>
  <c r="E498" i="36"/>
  <c r="H498" i="36" s="1"/>
  <c r="E497" i="36"/>
  <c r="F497" i="36" s="1"/>
  <c r="E496" i="36"/>
  <c r="H496" i="36" s="1"/>
  <c r="E495" i="36"/>
  <c r="E494" i="36"/>
  <c r="E493" i="36"/>
  <c r="E492" i="36"/>
  <c r="E491" i="36"/>
  <c r="F491" i="36" s="1"/>
  <c r="E490" i="36"/>
  <c r="E489" i="36"/>
  <c r="F489" i="36" s="1"/>
  <c r="E488" i="36"/>
  <c r="H488" i="36" s="1"/>
  <c r="E487" i="36"/>
  <c r="F487" i="36" s="1"/>
  <c r="E486" i="36"/>
  <c r="H486" i="36" s="1"/>
  <c r="E485" i="36"/>
  <c r="E484" i="36"/>
  <c r="E483" i="36"/>
  <c r="F483" i="36" s="1"/>
  <c r="E482" i="36"/>
  <c r="H482" i="36" s="1"/>
  <c r="E481" i="36"/>
  <c r="F481" i="36" s="1"/>
  <c r="E480" i="36"/>
  <c r="H480" i="36" s="1"/>
  <c r="E479" i="36"/>
  <c r="F479" i="36" s="1"/>
  <c r="E478" i="36"/>
  <c r="E477" i="36"/>
  <c r="E476" i="36"/>
  <c r="E475" i="36"/>
  <c r="F475" i="36" s="1"/>
  <c r="E474" i="36"/>
  <c r="E473" i="36"/>
  <c r="E472" i="36"/>
  <c r="H472" i="36" s="1"/>
  <c r="E471" i="36"/>
  <c r="F471" i="36" s="1"/>
  <c r="E470" i="36"/>
  <c r="E469" i="36"/>
  <c r="E468" i="36"/>
  <c r="F467" i="36"/>
  <c r="E467" i="36"/>
  <c r="E466" i="36"/>
  <c r="E465" i="36"/>
  <c r="E464" i="36"/>
  <c r="E463" i="36"/>
  <c r="E462" i="36"/>
  <c r="F462" i="36" s="1"/>
  <c r="E461" i="36"/>
  <c r="E460" i="36"/>
  <c r="E459" i="36"/>
  <c r="E458" i="36"/>
  <c r="E457" i="36"/>
  <c r="F457" i="36" s="1"/>
  <c r="E456" i="36"/>
  <c r="E455" i="36"/>
  <c r="E454" i="36"/>
  <c r="J454" i="36" s="1"/>
  <c r="E453" i="36"/>
  <c r="E452" i="36"/>
  <c r="E451" i="36"/>
  <c r="E450" i="36"/>
  <c r="E449" i="36"/>
  <c r="E448" i="36"/>
  <c r="J448" i="36" s="1"/>
  <c r="E447" i="36"/>
  <c r="E446" i="36"/>
  <c r="E445" i="36"/>
  <c r="E444" i="36"/>
  <c r="E443" i="36"/>
  <c r="E442" i="36"/>
  <c r="E441" i="36"/>
  <c r="E440" i="36"/>
  <c r="J440" i="36" s="1"/>
  <c r="E439" i="36"/>
  <c r="E438" i="36"/>
  <c r="E437" i="36"/>
  <c r="E436" i="36"/>
  <c r="J436" i="36" s="1"/>
  <c r="E435" i="36"/>
  <c r="E434" i="36"/>
  <c r="E433" i="36"/>
  <c r="E432" i="36"/>
  <c r="E431" i="36"/>
  <c r="F431" i="36" s="1"/>
  <c r="E430" i="36"/>
  <c r="F430" i="36" s="1"/>
  <c r="E429" i="36"/>
  <c r="F429" i="36" s="1"/>
  <c r="E428" i="36"/>
  <c r="E427" i="36"/>
  <c r="F427" i="36" s="1"/>
  <c r="E426" i="36"/>
  <c r="F426" i="36" s="1"/>
  <c r="E425" i="36"/>
  <c r="E424" i="36"/>
  <c r="E423" i="36"/>
  <c r="F423" i="36" s="1"/>
  <c r="E422" i="36"/>
  <c r="F422" i="36" s="1"/>
  <c r="E421" i="36"/>
  <c r="E420" i="36"/>
  <c r="E419" i="36"/>
  <c r="F419" i="36" s="1"/>
  <c r="E418" i="36"/>
  <c r="F418" i="36" s="1"/>
  <c r="E417" i="36"/>
  <c r="E416" i="36"/>
  <c r="E415" i="36"/>
  <c r="F415" i="36" s="1"/>
  <c r="E414" i="36"/>
  <c r="F414" i="36" s="1"/>
  <c r="E413" i="36"/>
  <c r="F413" i="36" s="1"/>
  <c r="E412" i="36"/>
  <c r="E411" i="36"/>
  <c r="F411" i="36" s="1"/>
  <c r="E410" i="36"/>
  <c r="F410" i="36" s="1"/>
  <c r="E409" i="36"/>
  <c r="E408" i="36"/>
  <c r="E407" i="36"/>
  <c r="F407" i="36" s="1"/>
  <c r="E406" i="36"/>
  <c r="F406" i="36" s="1"/>
  <c r="E405" i="36"/>
  <c r="E404" i="36"/>
  <c r="E403" i="36"/>
  <c r="F403" i="36" s="1"/>
  <c r="E402" i="36"/>
  <c r="F402" i="36" s="1"/>
  <c r="E401" i="36"/>
  <c r="E400" i="36"/>
  <c r="E399" i="36"/>
  <c r="F399" i="36" s="1"/>
  <c r="E398" i="36"/>
  <c r="F398" i="36" s="1"/>
  <c r="E397" i="36"/>
  <c r="F397" i="36" s="1"/>
  <c r="E396" i="36"/>
  <c r="E395" i="36"/>
  <c r="F395" i="36" s="1"/>
  <c r="E394" i="36"/>
  <c r="F394" i="36" s="1"/>
  <c r="E393" i="36"/>
  <c r="E392" i="36"/>
  <c r="E391" i="36"/>
  <c r="F391" i="36" s="1"/>
  <c r="E390" i="36"/>
  <c r="F390" i="36" s="1"/>
  <c r="E389" i="36"/>
  <c r="E388" i="36"/>
  <c r="E387" i="36"/>
  <c r="F387" i="36" s="1"/>
  <c r="E386" i="36"/>
  <c r="F386" i="36" s="1"/>
  <c r="E385" i="36"/>
  <c r="E384" i="36"/>
  <c r="E383" i="36"/>
  <c r="F383" i="36" s="1"/>
  <c r="E382" i="36"/>
  <c r="F382" i="36" s="1"/>
  <c r="E381" i="36"/>
  <c r="F381" i="36" s="1"/>
  <c r="E380" i="36"/>
  <c r="E379" i="36"/>
  <c r="F379" i="36" s="1"/>
  <c r="E378" i="36"/>
  <c r="F378" i="36" s="1"/>
  <c r="E377" i="36"/>
  <c r="E376" i="36"/>
  <c r="E375" i="36"/>
  <c r="F375" i="36" s="1"/>
  <c r="E374" i="36"/>
  <c r="F374" i="36" s="1"/>
  <c r="E373" i="36"/>
  <c r="E372" i="36"/>
  <c r="E371" i="36"/>
  <c r="F371" i="36" s="1"/>
  <c r="E370" i="36"/>
  <c r="E369" i="36"/>
  <c r="E368" i="36"/>
  <c r="E367" i="36"/>
  <c r="F367" i="36" s="1"/>
  <c r="E366" i="36"/>
  <c r="J366" i="36" s="1"/>
  <c r="E365" i="36"/>
  <c r="J365" i="36" s="1"/>
  <c r="E364" i="36"/>
  <c r="J364" i="36" s="1"/>
  <c r="E363" i="36"/>
  <c r="E362" i="36"/>
  <c r="E361" i="36"/>
  <c r="E360" i="36"/>
  <c r="E359" i="36"/>
  <c r="H359" i="36" s="1"/>
  <c r="E358" i="36"/>
  <c r="J358" i="36" s="1"/>
  <c r="E357" i="36"/>
  <c r="J357" i="36" s="1"/>
  <c r="E356" i="36"/>
  <c r="J356" i="36" s="1"/>
  <c r="E355" i="36"/>
  <c r="J355" i="36" s="1"/>
  <c r="E354" i="36"/>
  <c r="F354" i="36" s="1"/>
  <c r="E353" i="36"/>
  <c r="E352" i="36"/>
  <c r="J352" i="36" s="1"/>
  <c r="J351" i="36"/>
  <c r="H351" i="36"/>
  <c r="E351" i="36"/>
  <c r="F351" i="36" s="1"/>
  <c r="E350" i="36"/>
  <c r="J350" i="36" s="1"/>
  <c r="E349" i="36"/>
  <c r="J349" i="36" s="1"/>
  <c r="E348" i="36"/>
  <c r="J348" i="36" s="1"/>
  <c r="E347" i="36"/>
  <c r="E346" i="36"/>
  <c r="J346" i="36" s="1"/>
  <c r="E345" i="36"/>
  <c r="E344" i="36"/>
  <c r="J344" i="36" s="1"/>
  <c r="E343" i="36"/>
  <c r="H343" i="36" s="1"/>
  <c r="E342" i="36"/>
  <c r="J342" i="36" s="1"/>
  <c r="E341" i="36"/>
  <c r="J341" i="36" s="1"/>
  <c r="E340" i="36"/>
  <c r="J340" i="36" s="1"/>
  <c r="E339" i="36"/>
  <c r="J339" i="36" s="1"/>
  <c r="E338" i="36"/>
  <c r="E337" i="36"/>
  <c r="E336" i="36"/>
  <c r="E335" i="36"/>
  <c r="E334" i="36"/>
  <c r="J334" i="36" s="1"/>
  <c r="E333" i="36"/>
  <c r="J332" i="36"/>
  <c r="E332" i="36"/>
  <c r="E331" i="36"/>
  <c r="J331" i="36" s="1"/>
  <c r="E330" i="36"/>
  <c r="F330" i="36" s="1"/>
  <c r="E329" i="36"/>
  <c r="E328" i="36"/>
  <c r="E327" i="36"/>
  <c r="F327" i="36" s="1"/>
  <c r="E326" i="36"/>
  <c r="J326" i="36" s="1"/>
  <c r="E325" i="36"/>
  <c r="J325" i="36" s="1"/>
  <c r="E324" i="36"/>
  <c r="J324" i="36" s="1"/>
  <c r="E323" i="36"/>
  <c r="F323" i="36" s="1"/>
  <c r="E322" i="36"/>
  <c r="J322" i="36" s="1"/>
  <c r="E321" i="36"/>
  <c r="F321" i="36" s="1"/>
  <c r="E320" i="36"/>
  <c r="E319" i="36"/>
  <c r="E318" i="36"/>
  <c r="E317" i="36"/>
  <c r="J317" i="36" s="1"/>
  <c r="E316" i="36"/>
  <c r="H315" i="36"/>
  <c r="E315" i="36"/>
  <c r="J315" i="36" s="1"/>
  <c r="E314" i="36"/>
  <c r="E313" i="36"/>
  <c r="H313" i="36" s="1"/>
  <c r="E312" i="36"/>
  <c r="E311" i="36"/>
  <c r="F311" i="36" s="1"/>
  <c r="E310" i="36"/>
  <c r="J310" i="36" s="1"/>
  <c r="E309" i="36"/>
  <c r="E308" i="36"/>
  <c r="J308" i="36" s="1"/>
  <c r="E307" i="36"/>
  <c r="E306" i="36"/>
  <c r="E305" i="36"/>
  <c r="E304" i="36"/>
  <c r="E303" i="36"/>
  <c r="F303" i="36" s="1"/>
  <c r="E302" i="36"/>
  <c r="J302" i="36" s="1"/>
  <c r="E301" i="36"/>
  <c r="E300" i="36"/>
  <c r="J300" i="36" s="1"/>
  <c r="E299" i="36"/>
  <c r="E298" i="36"/>
  <c r="E297" i="36"/>
  <c r="J297" i="36" s="1"/>
  <c r="E296" i="36"/>
  <c r="E295" i="36"/>
  <c r="J295" i="36" s="1"/>
  <c r="E294" i="36"/>
  <c r="J294" i="36" s="1"/>
  <c r="E293" i="36"/>
  <c r="J293" i="36" s="1"/>
  <c r="E292" i="36"/>
  <c r="J292" i="36" s="1"/>
  <c r="H291" i="36"/>
  <c r="E291" i="36"/>
  <c r="J291" i="36" s="1"/>
  <c r="E290" i="36"/>
  <c r="E289" i="36"/>
  <c r="E288" i="36"/>
  <c r="J288" i="36" s="1"/>
  <c r="E287" i="36"/>
  <c r="F287" i="36" s="1"/>
  <c r="E286" i="36"/>
  <c r="J286" i="36" s="1"/>
  <c r="E285" i="36"/>
  <c r="E284" i="36"/>
  <c r="J284" i="36" s="1"/>
  <c r="E283" i="36"/>
  <c r="F283" i="36" s="1"/>
  <c r="E282" i="36"/>
  <c r="J282" i="36" s="1"/>
  <c r="E281" i="36"/>
  <c r="F281" i="36" s="1"/>
  <c r="E280" i="36"/>
  <c r="E279" i="36"/>
  <c r="E278" i="36"/>
  <c r="J278" i="36" s="1"/>
  <c r="E277" i="36"/>
  <c r="E276" i="36"/>
  <c r="H276" i="36" s="1"/>
  <c r="E275" i="36"/>
  <c r="F275" i="36" s="1"/>
  <c r="E274" i="36"/>
  <c r="J274" i="36" s="1"/>
  <c r="E273" i="36"/>
  <c r="F273" i="36" s="1"/>
  <c r="E272" i="36"/>
  <c r="E271" i="36"/>
  <c r="E270" i="36"/>
  <c r="J270" i="36" s="1"/>
  <c r="E269" i="36"/>
  <c r="J269" i="36" s="1"/>
  <c r="E268" i="36"/>
  <c r="J268" i="36" s="1"/>
  <c r="E267" i="36"/>
  <c r="E266" i="36"/>
  <c r="J266" i="36" s="1"/>
  <c r="E265" i="36"/>
  <c r="J265" i="36" s="1"/>
  <c r="E264" i="36"/>
  <c r="J264" i="36" s="1"/>
  <c r="E263" i="36"/>
  <c r="E262" i="36"/>
  <c r="J262" i="36" s="1"/>
  <c r="E261" i="36"/>
  <c r="J261" i="36" s="1"/>
  <c r="E260" i="36"/>
  <c r="J260" i="36" s="1"/>
  <c r="E259" i="36"/>
  <c r="H258" i="36"/>
  <c r="E258" i="36"/>
  <c r="J258" i="36" s="1"/>
  <c r="E257" i="36"/>
  <c r="J257" i="36" s="1"/>
  <c r="E256" i="36"/>
  <c r="J256" i="36" s="1"/>
  <c r="E255" i="36"/>
  <c r="F254" i="36"/>
  <c r="E254" i="36"/>
  <c r="J254" i="36" s="1"/>
  <c r="E253" i="36"/>
  <c r="J253" i="36" s="1"/>
  <c r="E252" i="36"/>
  <c r="J252" i="36" s="1"/>
  <c r="E251" i="36"/>
  <c r="J251" i="36" s="1"/>
  <c r="E250" i="36"/>
  <c r="E249" i="36"/>
  <c r="J249" i="36" s="1"/>
  <c r="E248" i="36"/>
  <c r="J248" i="36" s="1"/>
  <c r="E247" i="36"/>
  <c r="J247" i="36" s="1"/>
  <c r="E246" i="36"/>
  <c r="H246" i="36" s="1"/>
  <c r="E245" i="36"/>
  <c r="J245" i="36" s="1"/>
  <c r="E244" i="36"/>
  <c r="J244" i="36" s="1"/>
  <c r="E243" i="36"/>
  <c r="E242" i="36"/>
  <c r="J242" i="36" s="1"/>
  <c r="E241" i="36"/>
  <c r="F241" i="36" s="1"/>
  <c r="E240" i="36"/>
  <c r="F240" i="36" s="1"/>
  <c r="J239" i="36"/>
  <c r="E239" i="36"/>
  <c r="F239" i="36" s="1"/>
  <c r="E238" i="36"/>
  <c r="F238" i="36" s="1"/>
  <c r="E237" i="36"/>
  <c r="F237" i="36" s="1"/>
  <c r="E236" i="36"/>
  <c r="F236" i="36" s="1"/>
  <c r="J235" i="36"/>
  <c r="E235" i="36"/>
  <c r="F235" i="36" s="1"/>
  <c r="E234" i="36"/>
  <c r="F234" i="36" s="1"/>
  <c r="E233" i="36"/>
  <c r="F233" i="36" s="1"/>
  <c r="E232" i="36"/>
  <c r="F232" i="36" s="1"/>
  <c r="J231" i="36"/>
  <c r="E231" i="36"/>
  <c r="F231" i="36" s="1"/>
  <c r="E230" i="36"/>
  <c r="F230" i="36" s="1"/>
  <c r="E229" i="36"/>
  <c r="F229" i="36" s="1"/>
  <c r="E228" i="36"/>
  <c r="F228" i="36" s="1"/>
  <c r="J227" i="36"/>
  <c r="E227" i="36"/>
  <c r="F227" i="36" s="1"/>
  <c r="E226" i="36"/>
  <c r="F226" i="36" s="1"/>
  <c r="E225" i="36"/>
  <c r="F225" i="36" s="1"/>
  <c r="H224" i="36"/>
  <c r="E224" i="36"/>
  <c r="F224" i="36" s="1"/>
  <c r="E223" i="36"/>
  <c r="F223" i="36" s="1"/>
  <c r="H222" i="36"/>
  <c r="E222" i="36"/>
  <c r="F222" i="36" s="1"/>
  <c r="E221" i="36"/>
  <c r="F221" i="36" s="1"/>
  <c r="H220" i="36"/>
  <c r="E220" i="36"/>
  <c r="F220" i="36" s="1"/>
  <c r="E219" i="36"/>
  <c r="F219" i="36" s="1"/>
  <c r="J218" i="36"/>
  <c r="H218" i="36"/>
  <c r="E218" i="36"/>
  <c r="F218" i="36" s="1"/>
  <c r="J217" i="36"/>
  <c r="H217" i="36"/>
  <c r="F217" i="36"/>
  <c r="E217" i="36"/>
  <c r="J216" i="36"/>
  <c r="H216" i="36"/>
  <c r="F216" i="36"/>
  <c r="E216" i="36"/>
  <c r="J215" i="36"/>
  <c r="H215" i="36"/>
  <c r="F215" i="36"/>
  <c r="E215" i="36"/>
  <c r="J214" i="36"/>
  <c r="H214" i="36"/>
  <c r="F214" i="36"/>
  <c r="E214" i="36"/>
  <c r="J213" i="36"/>
  <c r="H213" i="36"/>
  <c r="F213" i="36"/>
  <c r="E213" i="36"/>
  <c r="J212" i="36"/>
  <c r="H212" i="36"/>
  <c r="F212" i="36"/>
  <c r="E212" i="36"/>
  <c r="E211" i="36"/>
  <c r="F211" i="36" s="1"/>
  <c r="H210" i="36"/>
  <c r="E210" i="36"/>
  <c r="F210" i="36" s="1"/>
  <c r="E209" i="36"/>
  <c r="F209" i="36" s="1"/>
  <c r="J208" i="36"/>
  <c r="H208" i="36"/>
  <c r="E208" i="36"/>
  <c r="F208" i="36" s="1"/>
  <c r="E207" i="36"/>
  <c r="F207" i="36" s="1"/>
  <c r="H206" i="36"/>
  <c r="E206" i="36"/>
  <c r="F206" i="36" s="1"/>
  <c r="E205" i="36"/>
  <c r="F205" i="36" s="1"/>
  <c r="J204" i="36"/>
  <c r="H204" i="36"/>
  <c r="E204" i="36"/>
  <c r="F204" i="36" s="1"/>
  <c r="E203" i="36"/>
  <c r="F203" i="36" s="1"/>
  <c r="H202" i="36"/>
  <c r="E202" i="36"/>
  <c r="F202" i="36" s="1"/>
  <c r="E201" i="36"/>
  <c r="F201" i="36" s="1"/>
  <c r="H200" i="36"/>
  <c r="E200" i="36"/>
  <c r="F200" i="36" s="1"/>
  <c r="E199" i="36"/>
  <c r="F199" i="36" s="1"/>
  <c r="E198" i="36"/>
  <c r="F198" i="36" s="1"/>
  <c r="J197" i="36"/>
  <c r="E197" i="36"/>
  <c r="F197" i="36" s="1"/>
  <c r="E196" i="36"/>
  <c r="F196" i="36" s="1"/>
  <c r="E195" i="36"/>
  <c r="F195" i="36" s="1"/>
  <c r="E194" i="36"/>
  <c r="F194" i="36" s="1"/>
  <c r="J193" i="36"/>
  <c r="E193" i="36"/>
  <c r="F193" i="36" s="1"/>
  <c r="E192" i="36"/>
  <c r="F192" i="36" s="1"/>
  <c r="E191" i="36"/>
  <c r="F191" i="36" s="1"/>
  <c r="E190" i="36"/>
  <c r="F190" i="36" s="1"/>
  <c r="E189" i="36"/>
  <c r="F189" i="36" s="1"/>
  <c r="E188" i="36"/>
  <c r="F188" i="36" s="1"/>
  <c r="E187" i="36"/>
  <c r="F187" i="36" s="1"/>
  <c r="E186" i="36"/>
  <c r="J186" i="36" s="1"/>
  <c r="H185" i="36"/>
  <c r="E185" i="36"/>
  <c r="J185" i="36" s="1"/>
  <c r="E184" i="36"/>
  <c r="J184" i="36" s="1"/>
  <c r="E183" i="36"/>
  <c r="J183" i="36" s="1"/>
  <c r="E182" i="36"/>
  <c r="J182" i="36" s="1"/>
  <c r="H181" i="36"/>
  <c r="E181" i="36"/>
  <c r="J181" i="36" s="1"/>
  <c r="E180" i="36"/>
  <c r="J180" i="36" s="1"/>
  <c r="E179" i="36"/>
  <c r="J179" i="36" s="1"/>
  <c r="E178" i="36"/>
  <c r="J178" i="36" s="1"/>
  <c r="H177" i="36"/>
  <c r="E177" i="36"/>
  <c r="J177" i="36" s="1"/>
  <c r="E176" i="36"/>
  <c r="J176" i="36" s="1"/>
  <c r="E175" i="36"/>
  <c r="J175" i="36" s="1"/>
  <c r="E174" i="36"/>
  <c r="J174" i="36" s="1"/>
  <c r="H173" i="36"/>
  <c r="E173" i="36"/>
  <c r="J173" i="36" s="1"/>
  <c r="E172" i="36"/>
  <c r="J172" i="36" s="1"/>
  <c r="E171" i="36"/>
  <c r="J171" i="36" s="1"/>
  <c r="E170" i="36"/>
  <c r="J170" i="36" s="1"/>
  <c r="H169" i="36"/>
  <c r="E169" i="36"/>
  <c r="J169" i="36" s="1"/>
  <c r="E168" i="36"/>
  <c r="J168" i="36" s="1"/>
  <c r="E167" i="36"/>
  <c r="J167" i="36" s="1"/>
  <c r="E166" i="36"/>
  <c r="J166" i="36" s="1"/>
  <c r="H165" i="36"/>
  <c r="E165" i="36"/>
  <c r="J165" i="36" s="1"/>
  <c r="E164" i="36"/>
  <c r="J164" i="36" s="1"/>
  <c r="E163" i="36"/>
  <c r="J163" i="36" s="1"/>
  <c r="E162" i="36"/>
  <c r="J162" i="36" s="1"/>
  <c r="H161" i="36"/>
  <c r="E161" i="36"/>
  <c r="J161" i="36" s="1"/>
  <c r="E160" i="36"/>
  <c r="J160" i="36" s="1"/>
  <c r="E159" i="36"/>
  <c r="J159" i="36" s="1"/>
  <c r="F158" i="36"/>
  <c r="E158" i="36"/>
  <c r="J158" i="36" s="1"/>
  <c r="E157" i="36"/>
  <c r="J157" i="36" s="1"/>
  <c r="E156" i="36"/>
  <c r="J156" i="36" s="1"/>
  <c r="E155" i="36"/>
  <c r="J155" i="36" s="1"/>
  <c r="F154" i="36"/>
  <c r="E154" i="36"/>
  <c r="J154" i="36" s="1"/>
  <c r="E153" i="36"/>
  <c r="J153" i="36" s="1"/>
  <c r="E152" i="36"/>
  <c r="J152" i="36" s="1"/>
  <c r="E151" i="36"/>
  <c r="J151" i="36" s="1"/>
  <c r="F150" i="36"/>
  <c r="E150" i="36"/>
  <c r="J150" i="36" s="1"/>
  <c r="E149" i="36"/>
  <c r="J149" i="36" s="1"/>
  <c r="E148" i="36"/>
  <c r="J148" i="36" s="1"/>
  <c r="E147" i="36"/>
  <c r="J147" i="36" s="1"/>
  <c r="F146" i="36"/>
  <c r="E146" i="36"/>
  <c r="J146" i="36" s="1"/>
  <c r="E145" i="36"/>
  <c r="J145" i="36" s="1"/>
  <c r="E144" i="36"/>
  <c r="J144" i="36" s="1"/>
  <c r="E143" i="36"/>
  <c r="J143" i="36" s="1"/>
  <c r="F142" i="36"/>
  <c r="E142" i="36"/>
  <c r="J142" i="36" s="1"/>
  <c r="E141" i="36"/>
  <c r="J141" i="36" s="1"/>
  <c r="E140" i="36"/>
  <c r="J140" i="36" s="1"/>
  <c r="E139" i="36"/>
  <c r="J139" i="36" s="1"/>
  <c r="F138" i="36"/>
  <c r="E138" i="36"/>
  <c r="J138" i="36" s="1"/>
  <c r="E137" i="36"/>
  <c r="J137" i="36" s="1"/>
  <c r="E136" i="36"/>
  <c r="J136" i="36" s="1"/>
  <c r="E135" i="36"/>
  <c r="J135" i="36" s="1"/>
  <c r="F134" i="36"/>
  <c r="E134" i="36"/>
  <c r="J134" i="36" s="1"/>
  <c r="E133" i="36"/>
  <c r="F133" i="36" s="1"/>
  <c r="E132" i="36"/>
  <c r="J131" i="36"/>
  <c r="E131" i="36"/>
  <c r="H131" i="36" s="1"/>
  <c r="E130" i="36"/>
  <c r="H129" i="36"/>
  <c r="E129" i="36"/>
  <c r="F129" i="36" s="1"/>
  <c r="E128" i="36"/>
  <c r="E127" i="36"/>
  <c r="F127" i="36" s="1"/>
  <c r="J126" i="36"/>
  <c r="E126" i="36"/>
  <c r="F126" i="36" s="1"/>
  <c r="E125" i="36"/>
  <c r="F125" i="36" s="1"/>
  <c r="E124" i="36"/>
  <c r="H124" i="36" s="1"/>
  <c r="E123" i="36"/>
  <c r="H123" i="36" s="1"/>
  <c r="E122" i="36"/>
  <c r="H122" i="36" s="1"/>
  <c r="E121" i="36"/>
  <c r="H121" i="36" s="1"/>
  <c r="J120" i="36"/>
  <c r="F120" i="36"/>
  <c r="E120" i="36"/>
  <c r="H120" i="36" s="1"/>
  <c r="E119" i="36"/>
  <c r="E118" i="36"/>
  <c r="H118" i="36" s="1"/>
  <c r="J117" i="36"/>
  <c r="E117" i="36"/>
  <c r="E116" i="36"/>
  <c r="H116" i="36" s="1"/>
  <c r="E115" i="36"/>
  <c r="E114" i="36"/>
  <c r="H114" i="36" s="1"/>
  <c r="E113" i="36"/>
  <c r="J113" i="36" s="1"/>
  <c r="E112" i="36"/>
  <c r="E111" i="36"/>
  <c r="J111" i="36" s="1"/>
  <c r="E110" i="36"/>
  <c r="J110" i="36" s="1"/>
  <c r="E109" i="36"/>
  <c r="E108" i="36"/>
  <c r="H108" i="36" s="1"/>
  <c r="E107" i="36"/>
  <c r="J106" i="36"/>
  <c r="E106" i="36"/>
  <c r="H106" i="36" s="1"/>
  <c r="J105" i="36"/>
  <c r="F105" i="36"/>
  <c r="E105" i="36"/>
  <c r="H105" i="36" s="1"/>
  <c r="E104" i="36"/>
  <c r="H104" i="36" s="1"/>
  <c r="E103" i="36"/>
  <c r="H103" i="36" s="1"/>
  <c r="J102" i="36"/>
  <c r="F102" i="36"/>
  <c r="E102" i="36"/>
  <c r="H102" i="36" s="1"/>
  <c r="E101" i="36"/>
  <c r="F101" i="36" s="1"/>
  <c r="E100" i="36"/>
  <c r="E99" i="36"/>
  <c r="H99" i="36" s="1"/>
  <c r="E98" i="36"/>
  <c r="E97" i="36"/>
  <c r="H97" i="36" s="1"/>
  <c r="E96" i="36"/>
  <c r="E95" i="36"/>
  <c r="F95" i="36" s="1"/>
  <c r="E94" i="36"/>
  <c r="F94" i="36" s="1"/>
  <c r="E93" i="36"/>
  <c r="F93" i="36" s="1"/>
  <c r="E92" i="36"/>
  <c r="H92" i="36" s="1"/>
  <c r="E91" i="36"/>
  <c r="H91" i="36" s="1"/>
  <c r="E90" i="36"/>
  <c r="H90" i="36" s="1"/>
  <c r="F89" i="36"/>
  <c r="E89" i="36"/>
  <c r="H89" i="36" s="1"/>
  <c r="E88" i="36"/>
  <c r="E87" i="36"/>
  <c r="E86" i="36"/>
  <c r="E85" i="36"/>
  <c r="F85" i="36" s="1"/>
  <c r="E84" i="36"/>
  <c r="H84" i="36" s="1"/>
  <c r="E83" i="36"/>
  <c r="H83" i="36" s="1"/>
  <c r="E82" i="36"/>
  <c r="H82" i="36" s="1"/>
  <c r="E81" i="36"/>
  <c r="E80" i="36"/>
  <c r="F80" i="36" s="1"/>
  <c r="E79" i="36"/>
  <c r="E78" i="36"/>
  <c r="F78" i="36" s="1"/>
  <c r="E77" i="36"/>
  <c r="F77" i="36" s="1"/>
  <c r="E76" i="36"/>
  <c r="F76" i="36" s="1"/>
  <c r="E75" i="36"/>
  <c r="F75" i="36" s="1"/>
  <c r="E74" i="36"/>
  <c r="F74" i="36" s="1"/>
  <c r="E73" i="36"/>
  <c r="F73" i="36" s="1"/>
  <c r="E72" i="36"/>
  <c r="F72" i="36" s="1"/>
  <c r="E71" i="36"/>
  <c r="F71" i="36" s="1"/>
  <c r="E70" i="36"/>
  <c r="F70" i="36" s="1"/>
  <c r="E69" i="36"/>
  <c r="F69" i="36" s="1"/>
  <c r="E68" i="36"/>
  <c r="F68" i="36" s="1"/>
  <c r="E67" i="36"/>
  <c r="F67" i="36" s="1"/>
  <c r="E66" i="36"/>
  <c r="F66" i="36" s="1"/>
  <c r="E65" i="36"/>
  <c r="F65" i="36" s="1"/>
  <c r="F64" i="36"/>
  <c r="E64" i="36"/>
  <c r="E63" i="36"/>
  <c r="F63" i="36" s="1"/>
  <c r="E62" i="36"/>
  <c r="F62" i="36" s="1"/>
  <c r="E61" i="36"/>
  <c r="F61" i="36" s="1"/>
  <c r="E60" i="36"/>
  <c r="F60" i="36" s="1"/>
  <c r="E59" i="36"/>
  <c r="F59" i="36" s="1"/>
  <c r="E58" i="36"/>
  <c r="F58" i="36" s="1"/>
  <c r="E57" i="36"/>
  <c r="F57" i="36" s="1"/>
  <c r="E56" i="36"/>
  <c r="F56" i="36" s="1"/>
  <c r="E55" i="36"/>
  <c r="F55" i="36" s="1"/>
  <c r="E54" i="36"/>
  <c r="F54" i="36" s="1"/>
  <c r="E53" i="36"/>
  <c r="F53" i="36" s="1"/>
  <c r="F52" i="36"/>
  <c r="E52" i="36"/>
  <c r="E51" i="36"/>
  <c r="F51" i="36" s="1"/>
  <c r="E50" i="36"/>
  <c r="F50" i="36" s="1"/>
  <c r="E49" i="36"/>
  <c r="F49" i="36" s="1"/>
  <c r="E48" i="36"/>
  <c r="F48" i="36" s="1"/>
  <c r="E47" i="36"/>
  <c r="F47" i="36" s="1"/>
  <c r="E46" i="36"/>
  <c r="F46" i="36" s="1"/>
  <c r="E45" i="36"/>
  <c r="F45" i="36" s="1"/>
  <c r="F44" i="36"/>
  <c r="E44" i="36"/>
  <c r="E43" i="36"/>
  <c r="F43" i="36" s="1"/>
  <c r="E42" i="36"/>
  <c r="F42" i="36" s="1"/>
  <c r="E41" i="36"/>
  <c r="F41" i="36" s="1"/>
  <c r="E40" i="36"/>
  <c r="F40" i="36" s="1"/>
  <c r="E39" i="36"/>
  <c r="F39" i="36" s="1"/>
  <c r="E38" i="36"/>
  <c r="F38" i="36" s="1"/>
  <c r="E37" i="36"/>
  <c r="F37" i="36" s="1"/>
  <c r="F36" i="36"/>
  <c r="E36" i="36"/>
  <c r="E35" i="36"/>
  <c r="F35" i="36" s="1"/>
  <c r="E34" i="36"/>
  <c r="F34" i="36" s="1"/>
  <c r="E33" i="36"/>
  <c r="F33" i="36" s="1"/>
  <c r="E32" i="36"/>
  <c r="F32" i="36" s="1"/>
  <c r="E31" i="36"/>
  <c r="F31" i="36" s="1"/>
  <c r="E30" i="36"/>
  <c r="F30" i="36" s="1"/>
  <c r="E29" i="36"/>
  <c r="F29" i="36" s="1"/>
  <c r="F28" i="36"/>
  <c r="E28" i="36"/>
  <c r="E27" i="36"/>
  <c r="F27" i="36" s="1"/>
  <c r="E26" i="36"/>
  <c r="F26" i="36" s="1"/>
  <c r="E25" i="36"/>
  <c r="F25" i="36" s="1"/>
  <c r="E24" i="36"/>
  <c r="F24" i="36" s="1"/>
  <c r="E23" i="36"/>
  <c r="F23" i="36" s="1"/>
  <c r="E22" i="36"/>
  <c r="F22" i="36" s="1"/>
  <c r="E21" i="36"/>
  <c r="F21" i="36" s="1"/>
  <c r="F20" i="36"/>
  <c r="E20" i="36"/>
  <c r="E19" i="36"/>
  <c r="F19" i="36" s="1"/>
  <c r="E18" i="36"/>
  <c r="F18" i="36" s="1"/>
  <c r="E17" i="36"/>
  <c r="F17" i="36" s="1"/>
  <c r="E16" i="36"/>
  <c r="F16" i="36" s="1"/>
  <c r="E15" i="36"/>
  <c r="F15" i="36" s="1"/>
  <c r="E14" i="36"/>
  <c r="F14" i="36" s="1"/>
  <c r="E13" i="36"/>
  <c r="F13" i="36" s="1"/>
  <c r="F12" i="36"/>
  <c r="E12" i="36"/>
  <c r="E11" i="36"/>
  <c r="F11" i="36" s="1"/>
  <c r="E10" i="36"/>
  <c r="F10" i="36" s="1"/>
  <c r="E9" i="36"/>
  <c r="E8" i="36"/>
  <c r="F8" i="36" s="1"/>
  <c r="E7" i="36"/>
  <c r="J91" i="36" l="1"/>
  <c r="F103" i="36"/>
  <c r="J104" i="36"/>
  <c r="L104" i="36" s="1"/>
  <c r="M104" i="36" s="1"/>
  <c r="N104" i="36" s="1"/>
  <c r="J125" i="36"/>
  <c r="K125" i="36" s="1"/>
  <c r="F136" i="36"/>
  <c r="F140" i="36"/>
  <c r="F144" i="36"/>
  <c r="F148" i="36"/>
  <c r="F152" i="36"/>
  <c r="F156" i="36"/>
  <c r="F160" i="36"/>
  <c r="F162" i="36"/>
  <c r="H166" i="36"/>
  <c r="H170" i="36"/>
  <c r="H174" i="36"/>
  <c r="K174" i="36" s="1"/>
  <c r="H178" i="36"/>
  <c r="L178" i="36" s="1"/>
  <c r="M178" i="36" s="1"/>
  <c r="N178" i="36" s="1"/>
  <c r="H182" i="36"/>
  <c r="H186" i="36"/>
  <c r="H192" i="36"/>
  <c r="L192" i="36" s="1"/>
  <c r="M192" i="36" s="1"/>
  <c r="N192" i="36" s="1"/>
  <c r="H194" i="36"/>
  <c r="L194" i="36" s="1"/>
  <c r="M194" i="36" s="1"/>
  <c r="N194" i="36" s="1"/>
  <c r="J201" i="36"/>
  <c r="J205" i="36"/>
  <c r="J209" i="36"/>
  <c r="J219" i="36"/>
  <c r="H226" i="36"/>
  <c r="H228" i="36"/>
  <c r="J230" i="36"/>
  <c r="H232" i="36"/>
  <c r="L232" i="36" s="1"/>
  <c r="M232" i="36" s="1"/>
  <c r="N232" i="36" s="1"/>
  <c r="J234" i="36"/>
  <c r="H236" i="36"/>
  <c r="H238" i="36"/>
  <c r="H240" i="36"/>
  <c r="L240" i="36" s="1"/>
  <c r="M240" i="36" s="1"/>
  <c r="N240" i="36" s="1"/>
  <c r="H242" i="36"/>
  <c r="F278" i="36"/>
  <c r="J287" i="36"/>
  <c r="J367" i="36"/>
  <c r="L367" i="36" s="1"/>
  <c r="M367" i="36" s="1"/>
  <c r="N367" i="36" s="1"/>
  <c r="F104" i="36"/>
  <c r="H137" i="36"/>
  <c r="H141" i="36"/>
  <c r="L141" i="36" s="1"/>
  <c r="M141" i="36" s="1"/>
  <c r="N141" i="36" s="1"/>
  <c r="H145" i="36"/>
  <c r="L145" i="36" s="1"/>
  <c r="M145" i="36" s="1"/>
  <c r="N145" i="36" s="1"/>
  <c r="H149" i="36"/>
  <c r="H153" i="36"/>
  <c r="H157" i="36"/>
  <c r="K157" i="36" s="1"/>
  <c r="F164" i="36"/>
  <c r="F166" i="36"/>
  <c r="F168" i="36"/>
  <c r="F170" i="36"/>
  <c r="F172" i="36"/>
  <c r="F174" i="36"/>
  <c r="F176" i="36"/>
  <c r="F178" i="36"/>
  <c r="F180" i="36"/>
  <c r="F182" i="36"/>
  <c r="F184" i="36"/>
  <c r="F186" i="36"/>
  <c r="H188" i="36"/>
  <c r="K188" i="36" s="1"/>
  <c r="H196" i="36"/>
  <c r="H198" i="36"/>
  <c r="J223" i="36"/>
  <c r="H230" i="36"/>
  <c r="L230" i="36" s="1"/>
  <c r="M230" i="36" s="1"/>
  <c r="N230" i="36" s="1"/>
  <c r="H234" i="36"/>
  <c r="H266" i="36"/>
  <c r="H287" i="36"/>
  <c r="L287" i="36" s="1"/>
  <c r="M287" i="36" s="1"/>
  <c r="N287" i="36" s="1"/>
  <c r="J327" i="36"/>
  <c r="J103" i="36"/>
  <c r="H136" i="36"/>
  <c r="H140" i="36"/>
  <c r="K140" i="36" s="1"/>
  <c r="H144" i="36"/>
  <c r="L144" i="36" s="1"/>
  <c r="M144" i="36" s="1"/>
  <c r="N144" i="36" s="1"/>
  <c r="H148" i="36"/>
  <c r="H152" i="36"/>
  <c r="H156" i="36"/>
  <c r="K156" i="36" s="1"/>
  <c r="J236" i="36"/>
  <c r="K236" i="36" s="1"/>
  <c r="J240" i="36"/>
  <c r="H278" i="36"/>
  <c r="J89" i="36"/>
  <c r="L89" i="36" s="1"/>
  <c r="M89" i="36" s="1"/>
  <c r="N89" i="36" s="1"/>
  <c r="J95" i="36"/>
  <c r="H101" i="36"/>
  <c r="F135" i="36"/>
  <c r="F139" i="36"/>
  <c r="F143" i="36"/>
  <c r="F147" i="36"/>
  <c r="F151" i="36"/>
  <c r="F155" i="36"/>
  <c r="F159" i="36"/>
  <c r="H160" i="36"/>
  <c r="F163" i="36"/>
  <c r="H164" i="36"/>
  <c r="K164" i="36" s="1"/>
  <c r="F167" i="36"/>
  <c r="H168" i="36"/>
  <c r="F171" i="36"/>
  <c r="H172" i="36"/>
  <c r="K172" i="36" s="1"/>
  <c r="F175" i="36"/>
  <c r="H176" i="36"/>
  <c r="F179" i="36"/>
  <c r="H180" i="36"/>
  <c r="K180" i="36" s="1"/>
  <c r="F183" i="36"/>
  <c r="H184" i="36"/>
  <c r="H187" i="36"/>
  <c r="J188" i="36"/>
  <c r="H191" i="36"/>
  <c r="L191" i="36" s="1"/>
  <c r="M191" i="36" s="1"/>
  <c r="N191" i="36" s="1"/>
  <c r="J192" i="36"/>
  <c r="H195" i="36"/>
  <c r="J196" i="36"/>
  <c r="K196" i="36" s="1"/>
  <c r="H199" i="36"/>
  <c r="L199" i="36" s="1"/>
  <c r="M199" i="36" s="1"/>
  <c r="N199" i="36" s="1"/>
  <c r="J200" i="36"/>
  <c r="H203" i="36"/>
  <c r="H207" i="36"/>
  <c r="K207" i="36" s="1"/>
  <c r="H211" i="36"/>
  <c r="K211" i="36" s="1"/>
  <c r="H221" i="36"/>
  <c r="J222" i="36"/>
  <c r="L222" i="36" s="1"/>
  <c r="M222" i="36" s="1"/>
  <c r="N222" i="36" s="1"/>
  <c r="H225" i="36"/>
  <c r="J226" i="36"/>
  <c r="L226" i="36" s="1"/>
  <c r="M226" i="36" s="1"/>
  <c r="N226" i="36" s="1"/>
  <c r="H229" i="36"/>
  <c r="H233" i="36"/>
  <c r="H237" i="36"/>
  <c r="L237" i="36" s="1"/>
  <c r="M237" i="36" s="1"/>
  <c r="N237" i="36" s="1"/>
  <c r="J238" i="36"/>
  <c r="L238" i="36" s="1"/>
  <c r="M238" i="36" s="1"/>
  <c r="N238" i="36" s="1"/>
  <c r="H241" i="36"/>
  <c r="H262" i="36"/>
  <c r="K262" i="36" s="1"/>
  <c r="F288" i="36"/>
  <c r="F297" i="36"/>
  <c r="H346" i="36"/>
  <c r="H454" i="36"/>
  <c r="L454" i="36" s="1"/>
  <c r="M454" i="36" s="1"/>
  <c r="N454" i="36" s="1"/>
  <c r="J486" i="36"/>
  <c r="J101" i="36"/>
  <c r="K101" i="36" s="1"/>
  <c r="H135" i="36"/>
  <c r="H139" i="36"/>
  <c r="L139" i="36" s="1"/>
  <c r="M139" i="36" s="1"/>
  <c r="N139" i="36" s="1"/>
  <c r="H143" i="36"/>
  <c r="H147" i="36"/>
  <c r="L147" i="36" s="1"/>
  <c r="M147" i="36" s="1"/>
  <c r="N147" i="36" s="1"/>
  <c r="H151" i="36"/>
  <c r="H155" i="36"/>
  <c r="L155" i="36" s="1"/>
  <c r="M155" i="36" s="1"/>
  <c r="N155" i="36" s="1"/>
  <c r="H159" i="36"/>
  <c r="L159" i="36" s="1"/>
  <c r="M159" i="36" s="1"/>
  <c r="N159" i="36" s="1"/>
  <c r="H163" i="36"/>
  <c r="L163" i="36" s="1"/>
  <c r="M163" i="36" s="1"/>
  <c r="N163" i="36" s="1"/>
  <c r="H167" i="36"/>
  <c r="H171" i="36"/>
  <c r="L171" i="36" s="1"/>
  <c r="M171" i="36" s="1"/>
  <c r="N171" i="36" s="1"/>
  <c r="H175" i="36"/>
  <c r="L175" i="36" s="1"/>
  <c r="M175" i="36" s="1"/>
  <c r="N175" i="36" s="1"/>
  <c r="H179" i="36"/>
  <c r="L179" i="36" s="1"/>
  <c r="M179" i="36" s="1"/>
  <c r="N179" i="36" s="1"/>
  <c r="H183" i="36"/>
  <c r="J187" i="36"/>
  <c r="J191" i="36"/>
  <c r="J195" i="36"/>
  <c r="J199" i="36"/>
  <c r="J203" i="36"/>
  <c r="J207" i="36"/>
  <c r="J211" i="36"/>
  <c r="J221" i="36"/>
  <c r="J225" i="36"/>
  <c r="J229" i="36"/>
  <c r="L229" i="36" s="1"/>
  <c r="M229" i="36" s="1"/>
  <c r="N229" i="36" s="1"/>
  <c r="J233" i="36"/>
  <c r="K233" i="36" s="1"/>
  <c r="J237" i="36"/>
  <c r="J241" i="36"/>
  <c r="L241" i="36" s="1"/>
  <c r="M241" i="36" s="1"/>
  <c r="N241" i="36" s="1"/>
  <c r="H288" i="36"/>
  <c r="L288" i="36" s="1"/>
  <c r="M288" i="36" s="1"/>
  <c r="N288" i="36" s="1"/>
  <c r="H297" i="36"/>
  <c r="K297" i="36" s="1"/>
  <c r="H125" i="36"/>
  <c r="J129" i="36"/>
  <c r="K129" i="36" s="1"/>
  <c r="H134" i="36"/>
  <c r="K134" i="36" s="1"/>
  <c r="F137" i="36"/>
  <c r="H138" i="36"/>
  <c r="F141" i="36"/>
  <c r="H142" i="36"/>
  <c r="K142" i="36" s="1"/>
  <c r="F145" i="36"/>
  <c r="H146" i="36"/>
  <c r="F149" i="36"/>
  <c r="H150" i="36"/>
  <c r="K150" i="36" s="1"/>
  <c r="F153" i="36"/>
  <c r="H154" i="36"/>
  <c r="F157" i="36"/>
  <c r="H158" i="36"/>
  <c r="K158" i="36" s="1"/>
  <c r="F161" i="36"/>
  <c r="H162" i="36"/>
  <c r="F165" i="36"/>
  <c r="F169" i="36"/>
  <c r="F173" i="36"/>
  <c r="F177" i="36"/>
  <c r="F181" i="36"/>
  <c r="F185" i="36"/>
  <c r="H193" i="36"/>
  <c r="K193" i="36" s="1"/>
  <c r="J194" i="36"/>
  <c r="H197" i="36"/>
  <c r="L197" i="36" s="1"/>
  <c r="M197" i="36" s="1"/>
  <c r="N197" i="36" s="1"/>
  <c r="J198" i="36"/>
  <c r="K198" i="36" s="1"/>
  <c r="H201" i="36"/>
  <c r="L201" i="36" s="1"/>
  <c r="M201" i="36" s="1"/>
  <c r="N201" i="36" s="1"/>
  <c r="J202" i="36"/>
  <c r="H205" i="36"/>
  <c r="L205" i="36" s="1"/>
  <c r="M205" i="36" s="1"/>
  <c r="N205" i="36" s="1"/>
  <c r="J206" i="36"/>
  <c r="K206" i="36" s="1"/>
  <c r="H209" i="36"/>
  <c r="L209" i="36" s="1"/>
  <c r="M209" i="36" s="1"/>
  <c r="N209" i="36" s="1"/>
  <c r="J210" i="36"/>
  <c r="H219" i="36"/>
  <c r="J220" i="36"/>
  <c r="K220" i="36" s="1"/>
  <c r="H223" i="36"/>
  <c r="L223" i="36" s="1"/>
  <c r="M223" i="36" s="1"/>
  <c r="N223" i="36" s="1"/>
  <c r="J224" i="36"/>
  <c r="H227" i="36"/>
  <c r="L227" i="36" s="1"/>
  <c r="M227" i="36" s="1"/>
  <c r="N227" i="36" s="1"/>
  <c r="J228" i="36"/>
  <c r="K228" i="36" s="1"/>
  <c r="H231" i="36"/>
  <c r="L231" i="36" s="1"/>
  <c r="M231" i="36" s="1"/>
  <c r="N231" i="36" s="1"/>
  <c r="J232" i="36"/>
  <c r="H235" i="36"/>
  <c r="L235" i="36" s="1"/>
  <c r="M235" i="36" s="1"/>
  <c r="N235" i="36" s="1"/>
  <c r="H239" i="36"/>
  <c r="K239" i="36" s="1"/>
  <c r="H254" i="36"/>
  <c r="K254" i="36" s="1"/>
  <c r="H270" i="36"/>
  <c r="H352" i="36"/>
  <c r="K352" i="36" s="1"/>
  <c r="J259" i="36"/>
  <c r="H259" i="36"/>
  <c r="L259" i="36" s="1"/>
  <c r="M259" i="36" s="1"/>
  <c r="N259" i="36" s="1"/>
  <c r="F259" i="36"/>
  <c r="H490" i="36"/>
  <c r="J490" i="36"/>
  <c r="H94" i="36"/>
  <c r="K94" i="36" s="1"/>
  <c r="H110" i="36"/>
  <c r="F113" i="36"/>
  <c r="J123" i="36"/>
  <c r="L123" i="36" s="1"/>
  <c r="M123" i="36" s="1"/>
  <c r="N123" i="36" s="1"/>
  <c r="H190" i="36"/>
  <c r="K190" i="36" s="1"/>
  <c r="J263" i="36"/>
  <c r="H263" i="36"/>
  <c r="L263" i="36" s="1"/>
  <c r="M263" i="36" s="1"/>
  <c r="N263" i="36" s="1"/>
  <c r="F263" i="36"/>
  <c r="J362" i="36"/>
  <c r="L362" i="36" s="1"/>
  <c r="M362" i="36" s="1"/>
  <c r="N362" i="36" s="1"/>
  <c r="H362" i="36"/>
  <c r="H448" i="36"/>
  <c r="L448" i="36" s="1"/>
  <c r="M448" i="36" s="1"/>
  <c r="N448" i="36" s="1"/>
  <c r="J452" i="36"/>
  <c r="H452" i="36"/>
  <c r="L452" i="36" s="1"/>
  <c r="M452" i="36" s="1"/>
  <c r="N452" i="36" s="1"/>
  <c r="J504" i="36"/>
  <c r="J82" i="36"/>
  <c r="K82" i="36" s="1"/>
  <c r="J85" i="36"/>
  <c r="H93" i="36"/>
  <c r="J94" i="36"/>
  <c r="J108" i="36"/>
  <c r="H113" i="36"/>
  <c r="L113" i="36" s="1"/>
  <c r="M113" i="36" s="1"/>
  <c r="N113" i="36" s="1"/>
  <c r="J121" i="36"/>
  <c r="K121" i="36" s="1"/>
  <c r="J133" i="36"/>
  <c r="H189" i="36"/>
  <c r="J190" i="36"/>
  <c r="J267" i="36"/>
  <c r="L267" i="36" s="1"/>
  <c r="M267" i="36" s="1"/>
  <c r="N267" i="36" s="1"/>
  <c r="H267" i="36"/>
  <c r="F267" i="36"/>
  <c r="J328" i="36"/>
  <c r="H328" i="36"/>
  <c r="K328" i="36" s="1"/>
  <c r="F328" i="36"/>
  <c r="F362" i="36"/>
  <c r="J371" i="36"/>
  <c r="H371" i="36"/>
  <c r="L371" i="36" s="1"/>
  <c r="M371" i="36" s="1"/>
  <c r="N371" i="36" s="1"/>
  <c r="J446" i="36"/>
  <c r="H446" i="36"/>
  <c r="L446" i="36" s="1"/>
  <c r="M446" i="36" s="1"/>
  <c r="N446" i="36" s="1"/>
  <c r="J361" i="36"/>
  <c r="H361" i="36"/>
  <c r="K361" i="36" s="1"/>
  <c r="F361" i="36"/>
  <c r="J432" i="36"/>
  <c r="H432" i="36"/>
  <c r="J93" i="36"/>
  <c r="J189" i="36"/>
  <c r="J255" i="36"/>
  <c r="H255" i="36"/>
  <c r="L255" i="36" s="1"/>
  <c r="M255" i="36" s="1"/>
  <c r="N255" i="36" s="1"/>
  <c r="F255" i="36"/>
  <c r="J271" i="36"/>
  <c r="H271" i="36"/>
  <c r="F271" i="36"/>
  <c r="J275" i="36"/>
  <c r="H275" i="36"/>
  <c r="J279" i="36"/>
  <c r="H279" i="36"/>
  <c r="K279" i="36" s="1"/>
  <c r="F279" i="36"/>
  <c r="J283" i="36"/>
  <c r="H283" i="36"/>
  <c r="H303" i="36"/>
  <c r="L303" i="36" s="1"/>
  <c r="M303" i="36" s="1"/>
  <c r="N303" i="36" s="1"/>
  <c r="J303" i="36"/>
  <c r="K303" i="36" s="1"/>
  <c r="J306" i="36"/>
  <c r="H306" i="36"/>
  <c r="F306" i="36"/>
  <c r="F319" i="36"/>
  <c r="J319" i="36"/>
  <c r="H319" i="36"/>
  <c r="J323" i="36"/>
  <c r="H323" i="36"/>
  <c r="K323" i="36" s="1"/>
  <c r="J336" i="36"/>
  <c r="H336" i="36"/>
  <c r="F336" i="36"/>
  <c r="H492" i="36"/>
  <c r="J492" i="36"/>
  <c r="F242" i="36"/>
  <c r="H251" i="36"/>
  <c r="F258" i="36"/>
  <c r="F262" i="36"/>
  <c r="F266" i="36"/>
  <c r="F270" i="36"/>
  <c r="F315" i="36"/>
  <c r="H327" i="36"/>
  <c r="H339" i="36"/>
  <c r="F346" i="36"/>
  <c r="F352" i="36"/>
  <c r="J359" i="36"/>
  <c r="H367" i="36"/>
  <c r="H440" i="36"/>
  <c r="L440" i="36" s="1"/>
  <c r="M440" i="36" s="1"/>
  <c r="N440" i="36" s="1"/>
  <c r="H87" i="36"/>
  <c r="J87" i="36"/>
  <c r="F87" i="36"/>
  <c r="J243" i="36"/>
  <c r="H243" i="36"/>
  <c r="L243" i="36" s="1"/>
  <c r="M243" i="36" s="1"/>
  <c r="N243" i="36" s="1"/>
  <c r="J338" i="36"/>
  <c r="H338" i="36"/>
  <c r="F338" i="36"/>
  <c r="J345" i="36"/>
  <c r="H345" i="36"/>
  <c r="F345" i="36"/>
  <c r="J368" i="36"/>
  <c r="F368" i="36"/>
  <c r="H368" i="36"/>
  <c r="J79" i="36"/>
  <c r="H79" i="36"/>
  <c r="K79" i="36" s="1"/>
  <c r="J81" i="36"/>
  <c r="H81" i="36"/>
  <c r="H88" i="36"/>
  <c r="J88" i="36"/>
  <c r="F109" i="36"/>
  <c r="J109" i="36"/>
  <c r="H109" i="36"/>
  <c r="J112" i="36"/>
  <c r="H112" i="36"/>
  <c r="F112" i="36"/>
  <c r="J290" i="36"/>
  <c r="H290" i="36"/>
  <c r="L290" i="36" s="1"/>
  <c r="M290" i="36" s="1"/>
  <c r="N290" i="36" s="1"/>
  <c r="F290" i="36"/>
  <c r="J296" i="36"/>
  <c r="H296" i="36"/>
  <c r="F296" i="36"/>
  <c r="F312" i="36"/>
  <c r="J312" i="36"/>
  <c r="H312" i="36"/>
  <c r="F79" i="36"/>
  <c r="F81" i="36"/>
  <c r="H86" i="36"/>
  <c r="F86" i="36"/>
  <c r="F88" i="36"/>
  <c r="F96" i="36"/>
  <c r="J96" i="36"/>
  <c r="H96" i="36"/>
  <c r="L96" i="36" s="1"/>
  <c r="M96" i="36" s="1"/>
  <c r="N96" i="36" s="1"/>
  <c r="H107" i="36"/>
  <c r="J107" i="36"/>
  <c r="H115" i="36"/>
  <c r="J115" i="36"/>
  <c r="K115" i="36" s="1"/>
  <c r="J299" i="36"/>
  <c r="H299" i="36"/>
  <c r="F299" i="36"/>
  <c r="J370" i="36"/>
  <c r="H370" i="36"/>
  <c r="L370" i="36" s="1"/>
  <c r="M370" i="36" s="1"/>
  <c r="N370" i="36" s="1"/>
  <c r="F370" i="36"/>
  <c r="J444" i="36"/>
  <c r="H444" i="36"/>
  <c r="J78" i="36"/>
  <c r="H78" i="36"/>
  <c r="J80" i="36"/>
  <c r="H80" i="36"/>
  <c r="L80" i="36" s="1"/>
  <c r="M80" i="36" s="1"/>
  <c r="N80" i="36" s="1"/>
  <c r="J84" i="36"/>
  <c r="K84" i="36" s="1"/>
  <c r="J86" i="36"/>
  <c r="F97" i="36"/>
  <c r="J97" i="36"/>
  <c r="J99" i="36"/>
  <c r="K99" i="36" s="1"/>
  <c r="H119" i="36"/>
  <c r="J119" i="36"/>
  <c r="F119" i="36"/>
  <c r="F128" i="36"/>
  <c r="J128" i="36"/>
  <c r="H128" i="36"/>
  <c r="J305" i="36"/>
  <c r="H305" i="36"/>
  <c r="F305" i="36"/>
  <c r="F335" i="36"/>
  <c r="J335" i="36"/>
  <c r="H335" i="36"/>
  <c r="L335" i="36" s="1"/>
  <c r="M335" i="36" s="1"/>
  <c r="N335" i="36" s="1"/>
  <c r="J438" i="36"/>
  <c r="H438" i="36"/>
  <c r="H494" i="36"/>
  <c r="J494" i="36"/>
  <c r="K494" i="36" s="1"/>
  <c r="H132" i="36"/>
  <c r="J132" i="36"/>
  <c r="J250" i="36"/>
  <c r="H250" i="36"/>
  <c r="J272" i="36"/>
  <c r="F272" i="36"/>
  <c r="J277" i="36"/>
  <c r="H277" i="36"/>
  <c r="J280" i="36"/>
  <c r="F280" i="36"/>
  <c r="J314" i="36"/>
  <c r="H314" i="36"/>
  <c r="J320" i="36"/>
  <c r="F320" i="36"/>
  <c r="J329" i="36"/>
  <c r="F329" i="36"/>
  <c r="J353" i="36"/>
  <c r="F353" i="36"/>
  <c r="J360" i="36"/>
  <c r="H360" i="36"/>
  <c r="J363" i="36"/>
  <c r="F363" i="36"/>
  <c r="J450" i="36"/>
  <c r="H450" i="36"/>
  <c r="H484" i="36"/>
  <c r="J484" i="36"/>
  <c r="H100" i="36"/>
  <c r="J100" i="36"/>
  <c r="F111" i="36"/>
  <c r="J116" i="36"/>
  <c r="L116" i="36" s="1"/>
  <c r="M116" i="36" s="1"/>
  <c r="N116" i="36" s="1"/>
  <c r="F118" i="36"/>
  <c r="J122" i="36"/>
  <c r="K122" i="36" s="1"/>
  <c r="J124" i="36"/>
  <c r="K124" i="36" s="1"/>
  <c r="H127" i="36"/>
  <c r="K127" i="36" s="1"/>
  <c r="H130" i="36"/>
  <c r="J130" i="36"/>
  <c r="H247" i="36"/>
  <c r="K247" i="36" s="1"/>
  <c r="F250" i="36"/>
  <c r="H272" i="36"/>
  <c r="F274" i="36"/>
  <c r="F277" i="36"/>
  <c r="H280" i="36"/>
  <c r="L280" i="36" s="1"/>
  <c r="M280" i="36" s="1"/>
  <c r="N280" i="36" s="1"/>
  <c r="F282" i="36"/>
  <c r="J289" i="36"/>
  <c r="F289" i="36"/>
  <c r="F295" i="36"/>
  <c r="J298" i="36"/>
  <c r="F298" i="36"/>
  <c r="J304" i="36"/>
  <c r="H304" i="36"/>
  <c r="K304" i="36" s="1"/>
  <c r="J307" i="36"/>
  <c r="F307" i="36"/>
  <c r="H311" i="36"/>
  <c r="F314" i="36"/>
  <c r="H320" i="36"/>
  <c r="F322" i="36"/>
  <c r="H329" i="36"/>
  <c r="F331" i="36"/>
  <c r="J337" i="36"/>
  <c r="F337" i="36"/>
  <c r="F344" i="36"/>
  <c r="J347" i="36"/>
  <c r="F347" i="36"/>
  <c r="H353" i="36"/>
  <c r="K353" i="36" s="1"/>
  <c r="F355" i="36"/>
  <c r="F360" i="36"/>
  <c r="H363" i="36"/>
  <c r="J369" i="36"/>
  <c r="L369" i="36" s="1"/>
  <c r="M369" i="36" s="1"/>
  <c r="N369" i="36" s="1"/>
  <c r="H369" i="36"/>
  <c r="H436" i="36"/>
  <c r="K436" i="36" s="1"/>
  <c r="J442" i="36"/>
  <c r="H442" i="36"/>
  <c r="J459" i="36"/>
  <c r="H459" i="36"/>
  <c r="L459" i="36" s="1"/>
  <c r="M459" i="36" s="1"/>
  <c r="N459" i="36" s="1"/>
  <c r="J502" i="36"/>
  <c r="K502" i="36" s="1"/>
  <c r="J83" i="36"/>
  <c r="H85" i="36"/>
  <c r="J90" i="36"/>
  <c r="K90" i="36" s="1"/>
  <c r="J92" i="36"/>
  <c r="L92" i="36" s="1"/>
  <c r="M92" i="36" s="1"/>
  <c r="N92" i="36" s="1"/>
  <c r="H95" i="36"/>
  <c r="H98" i="36"/>
  <c r="J98" i="36"/>
  <c r="F110" i="36"/>
  <c r="H111" i="36"/>
  <c r="L111" i="36" s="1"/>
  <c r="M111" i="36" s="1"/>
  <c r="N111" i="36" s="1"/>
  <c r="J114" i="36"/>
  <c r="K114" i="36" s="1"/>
  <c r="F117" i="36"/>
  <c r="H117" i="36"/>
  <c r="L117" i="36" s="1"/>
  <c r="M117" i="36" s="1"/>
  <c r="N117" i="36" s="1"/>
  <c r="J118" i="36"/>
  <c r="F121" i="36"/>
  <c r="H126" i="36"/>
  <c r="K126" i="36" s="1"/>
  <c r="J127" i="36"/>
  <c r="H133" i="36"/>
  <c r="J246" i="36"/>
  <c r="L246" i="36" s="1"/>
  <c r="M246" i="36" s="1"/>
  <c r="N246" i="36" s="1"/>
  <c r="F246" i="36"/>
  <c r="J273" i="36"/>
  <c r="L273" i="36" s="1"/>
  <c r="M273" i="36" s="1"/>
  <c r="N273" i="36" s="1"/>
  <c r="H273" i="36"/>
  <c r="H274" i="36"/>
  <c r="L274" i="36" s="1"/>
  <c r="M274" i="36" s="1"/>
  <c r="N274" i="36" s="1"/>
  <c r="J276" i="36"/>
  <c r="K276" i="36" s="1"/>
  <c r="F276" i="36"/>
  <c r="J281" i="36"/>
  <c r="H281" i="36"/>
  <c r="H282" i="36"/>
  <c r="H289" i="36"/>
  <c r="K289" i="36" s="1"/>
  <c r="F291" i="36"/>
  <c r="H295" i="36"/>
  <c r="L295" i="36" s="1"/>
  <c r="M295" i="36" s="1"/>
  <c r="N295" i="36" s="1"/>
  <c r="H298" i="36"/>
  <c r="F304" i="36"/>
  <c r="H307" i="36"/>
  <c r="J311" i="36"/>
  <c r="J313" i="36"/>
  <c r="F313" i="36"/>
  <c r="J321" i="36"/>
  <c r="H321" i="36"/>
  <c r="H322" i="36"/>
  <c r="L322" i="36" s="1"/>
  <c r="M322" i="36" s="1"/>
  <c r="N322" i="36" s="1"/>
  <c r="J330" i="36"/>
  <c r="K330" i="36" s="1"/>
  <c r="H330" i="36"/>
  <c r="H331" i="36"/>
  <c r="L331" i="36" s="1"/>
  <c r="M331" i="36" s="1"/>
  <c r="N331" i="36" s="1"/>
  <c r="H337" i="36"/>
  <c r="F339" i="36"/>
  <c r="F343" i="36"/>
  <c r="J343" i="36"/>
  <c r="H344" i="36"/>
  <c r="K344" i="36" s="1"/>
  <c r="H347" i="36"/>
  <c r="L347" i="36" s="1"/>
  <c r="M347" i="36" s="1"/>
  <c r="N347" i="36" s="1"/>
  <c r="J354" i="36"/>
  <c r="H354" i="36"/>
  <c r="H355" i="36"/>
  <c r="L355" i="36" s="1"/>
  <c r="M355" i="36" s="1"/>
  <c r="N355" i="36" s="1"/>
  <c r="F359" i="36"/>
  <c r="F369" i="36"/>
  <c r="J434" i="36"/>
  <c r="H434" i="36"/>
  <c r="F454" i="36"/>
  <c r="J457" i="36"/>
  <c r="H457" i="36"/>
  <c r="F459" i="36"/>
  <c r="K486" i="36"/>
  <c r="J488" i="36"/>
  <c r="K488" i="36" s="1"/>
  <c r="J496" i="36"/>
  <c r="L496" i="36" s="1"/>
  <c r="M496" i="36" s="1"/>
  <c r="N496" i="36" s="1"/>
  <c r="J498" i="36"/>
  <c r="J500" i="36"/>
  <c r="K500" i="36" s="1"/>
  <c r="H506" i="36"/>
  <c r="J506" i="36"/>
  <c r="L291" i="36"/>
  <c r="M291" i="36" s="1"/>
  <c r="N291" i="36" s="1"/>
  <c r="L339" i="36"/>
  <c r="M339" i="36" s="1"/>
  <c r="N339" i="36" s="1"/>
  <c r="L105" i="36"/>
  <c r="M105" i="36" s="1"/>
  <c r="N105" i="36" s="1"/>
  <c r="L121" i="36"/>
  <c r="M121" i="36" s="1"/>
  <c r="N121" i="36" s="1"/>
  <c r="L124" i="36"/>
  <c r="M124" i="36" s="1"/>
  <c r="N124" i="36" s="1"/>
  <c r="L133" i="36"/>
  <c r="M133" i="36" s="1"/>
  <c r="N133" i="36" s="1"/>
  <c r="K498" i="36"/>
  <c r="K504" i="36"/>
  <c r="H285" i="36"/>
  <c r="F285" i="36"/>
  <c r="H301" i="36"/>
  <c r="F301" i="36"/>
  <c r="H309" i="36"/>
  <c r="F309" i="36"/>
  <c r="H476" i="36"/>
  <c r="J476" i="36"/>
  <c r="F245" i="36"/>
  <c r="F249" i="36"/>
  <c r="F253" i="36"/>
  <c r="F257" i="36"/>
  <c r="F261" i="36"/>
  <c r="F265" i="36"/>
  <c r="F269" i="36"/>
  <c r="J285" i="36"/>
  <c r="J301" i="36"/>
  <c r="J309" i="36"/>
  <c r="H333" i="36"/>
  <c r="F333" i="36"/>
  <c r="J333" i="36"/>
  <c r="H474" i="36"/>
  <c r="J474" i="36"/>
  <c r="F82" i="36"/>
  <c r="F83" i="36"/>
  <c r="F84" i="36"/>
  <c r="F90" i="36"/>
  <c r="F91" i="36"/>
  <c r="F92" i="36"/>
  <c r="F98" i="36"/>
  <c r="F99" i="36"/>
  <c r="F100" i="36"/>
  <c r="F106" i="36"/>
  <c r="F107" i="36"/>
  <c r="F108" i="36"/>
  <c r="F114" i="36"/>
  <c r="F115" i="36"/>
  <c r="F116" i="36"/>
  <c r="L120" i="36"/>
  <c r="M120" i="36" s="1"/>
  <c r="N120" i="36" s="1"/>
  <c r="F122" i="36"/>
  <c r="F123" i="36"/>
  <c r="F124" i="36"/>
  <c r="F130" i="36"/>
  <c r="F131" i="36"/>
  <c r="F132" i="36"/>
  <c r="F244" i="36"/>
  <c r="H245" i="36"/>
  <c r="L245" i="36" s="1"/>
  <c r="M245" i="36" s="1"/>
  <c r="N245" i="36" s="1"/>
  <c r="F248" i="36"/>
  <c r="H249" i="36"/>
  <c r="L249" i="36" s="1"/>
  <c r="M249" i="36" s="1"/>
  <c r="N249" i="36" s="1"/>
  <c r="F252" i="36"/>
  <c r="H253" i="36"/>
  <c r="K253" i="36" s="1"/>
  <c r="F256" i="36"/>
  <c r="H257" i="36"/>
  <c r="K257" i="36" s="1"/>
  <c r="F260" i="36"/>
  <c r="H261" i="36"/>
  <c r="K261" i="36" s="1"/>
  <c r="F264" i="36"/>
  <c r="H265" i="36"/>
  <c r="K265" i="36" s="1"/>
  <c r="F268" i="36"/>
  <c r="H269" i="36"/>
  <c r="K269" i="36" s="1"/>
  <c r="H284" i="36"/>
  <c r="L284" i="36" s="1"/>
  <c r="M284" i="36" s="1"/>
  <c r="N284" i="36" s="1"/>
  <c r="F284" i="36"/>
  <c r="H286" i="36"/>
  <c r="L286" i="36" s="1"/>
  <c r="M286" i="36" s="1"/>
  <c r="N286" i="36" s="1"/>
  <c r="F286" i="36"/>
  <c r="H292" i="36"/>
  <c r="F292" i="36"/>
  <c r="H294" i="36"/>
  <c r="L294" i="36" s="1"/>
  <c r="M294" i="36" s="1"/>
  <c r="N294" i="36" s="1"/>
  <c r="F294" i="36"/>
  <c r="H300" i="36"/>
  <c r="L300" i="36" s="1"/>
  <c r="M300" i="36" s="1"/>
  <c r="N300" i="36" s="1"/>
  <c r="F300" i="36"/>
  <c r="H302" i="36"/>
  <c r="L302" i="36" s="1"/>
  <c r="M302" i="36" s="1"/>
  <c r="N302" i="36" s="1"/>
  <c r="F302" i="36"/>
  <c r="H308" i="36"/>
  <c r="L308" i="36" s="1"/>
  <c r="M308" i="36" s="1"/>
  <c r="N308" i="36" s="1"/>
  <c r="F308" i="36"/>
  <c r="H310" i="36"/>
  <c r="L310" i="36" s="1"/>
  <c r="M310" i="36" s="1"/>
  <c r="N310" i="36" s="1"/>
  <c r="F310" i="36"/>
  <c r="H318" i="36"/>
  <c r="F318" i="36"/>
  <c r="J318" i="36"/>
  <c r="H324" i="36"/>
  <c r="K324" i="36" s="1"/>
  <c r="F324" i="36"/>
  <c r="H326" i="36"/>
  <c r="L326" i="36" s="1"/>
  <c r="M326" i="36" s="1"/>
  <c r="N326" i="36" s="1"/>
  <c r="F326" i="36"/>
  <c r="J461" i="36"/>
  <c r="H461" i="36"/>
  <c r="F461" i="36"/>
  <c r="H293" i="36"/>
  <c r="K293" i="36" s="1"/>
  <c r="F293" i="36"/>
  <c r="J455" i="36"/>
  <c r="H455" i="36"/>
  <c r="F455" i="36"/>
  <c r="H470" i="36"/>
  <c r="J470" i="36"/>
  <c r="F243" i="36"/>
  <c r="H244" i="36"/>
  <c r="L244" i="36" s="1"/>
  <c r="M244" i="36" s="1"/>
  <c r="N244" i="36" s="1"/>
  <c r="F247" i="36"/>
  <c r="H248" i="36"/>
  <c r="L248" i="36" s="1"/>
  <c r="M248" i="36" s="1"/>
  <c r="N248" i="36" s="1"/>
  <c r="F251" i="36"/>
  <c r="H252" i="36"/>
  <c r="L252" i="36" s="1"/>
  <c r="M252" i="36" s="1"/>
  <c r="N252" i="36" s="1"/>
  <c r="H256" i="36"/>
  <c r="H260" i="36"/>
  <c r="L260" i="36" s="1"/>
  <c r="M260" i="36" s="1"/>
  <c r="N260" i="36" s="1"/>
  <c r="H264" i="36"/>
  <c r="K264" i="36" s="1"/>
  <c r="H268" i="36"/>
  <c r="K268" i="36" s="1"/>
  <c r="L311" i="36"/>
  <c r="M311" i="36" s="1"/>
  <c r="N311" i="36" s="1"/>
  <c r="H316" i="36"/>
  <c r="F316" i="36"/>
  <c r="J316" i="36"/>
  <c r="H341" i="36"/>
  <c r="L341" i="36" s="1"/>
  <c r="M341" i="36" s="1"/>
  <c r="N341" i="36" s="1"/>
  <c r="F341" i="36"/>
  <c r="H349" i="36"/>
  <c r="L349" i="36" s="1"/>
  <c r="M349" i="36" s="1"/>
  <c r="N349" i="36" s="1"/>
  <c r="F349" i="36"/>
  <c r="H357" i="36"/>
  <c r="L357" i="36" s="1"/>
  <c r="M357" i="36" s="1"/>
  <c r="N357" i="36" s="1"/>
  <c r="F357" i="36"/>
  <c r="H365" i="36"/>
  <c r="K365" i="36" s="1"/>
  <c r="F365" i="36"/>
  <c r="H325" i="36"/>
  <c r="K325" i="36" s="1"/>
  <c r="F325" i="36"/>
  <c r="H340" i="36"/>
  <c r="K340" i="36" s="1"/>
  <c r="F340" i="36"/>
  <c r="H342" i="36"/>
  <c r="F342" i="36"/>
  <c r="H348" i="36"/>
  <c r="L348" i="36" s="1"/>
  <c r="M348" i="36" s="1"/>
  <c r="N348" i="36" s="1"/>
  <c r="F348" i="36"/>
  <c r="H350" i="36"/>
  <c r="F350" i="36"/>
  <c r="H356" i="36"/>
  <c r="L356" i="36" s="1"/>
  <c r="M356" i="36" s="1"/>
  <c r="N356" i="36" s="1"/>
  <c r="F356" i="36"/>
  <c r="H358" i="36"/>
  <c r="L358" i="36" s="1"/>
  <c r="M358" i="36" s="1"/>
  <c r="N358" i="36" s="1"/>
  <c r="F358" i="36"/>
  <c r="H364" i="36"/>
  <c r="L364" i="36" s="1"/>
  <c r="M364" i="36" s="1"/>
  <c r="N364" i="36" s="1"/>
  <c r="F364" i="36"/>
  <c r="H366" i="36"/>
  <c r="L366" i="36" s="1"/>
  <c r="M366" i="36" s="1"/>
  <c r="N366" i="36" s="1"/>
  <c r="F366" i="36"/>
  <c r="H468" i="36"/>
  <c r="J468" i="36"/>
  <c r="H478" i="36"/>
  <c r="J478" i="36"/>
  <c r="L315" i="36"/>
  <c r="M315" i="36" s="1"/>
  <c r="N315" i="36" s="1"/>
  <c r="H317" i="36"/>
  <c r="K317" i="36" s="1"/>
  <c r="F317" i="36"/>
  <c r="H332" i="36"/>
  <c r="L332" i="36" s="1"/>
  <c r="M332" i="36" s="1"/>
  <c r="N332" i="36" s="1"/>
  <c r="F332" i="36"/>
  <c r="H334" i="36"/>
  <c r="L334" i="36" s="1"/>
  <c r="M334" i="36" s="1"/>
  <c r="N334" i="36" s="1"/>
  <c r="F334" i="36"/>
  <c r="L346" i="36"/>
  <c r="M346" i="36" s="1"/>
  <c r="N346" i="36" s="1"/>
  <c r="L351" i="36"/>
  <c r="M351" i="36" s="1"/>
  <c r="N351" i="36" s="1"/>
  <c r="K371" i="36"/>
  <c r="H466" i="36"/>
  <c r="J466" i="36"/>
  <c r="L486" i="36"/>
  <c r="M486" i="36" s="1"/>
  <c r="N486" i="36" s="1"/>
  <c r="F432" i="36"/>
  <c r="F434" i="36"/>
  <c r="F436" i="36"/>
  <c r="F438" i="36"/>
  <c r="F440" i="36"/>
  <c r="F442" i="36"/>
  <c r="F444" i="36"/>
  <c r="F446" i="36"/>
  <c r="F448" i="36"/>
  <c r="F450" i="36"/>
  <c r="F452" i="36"/>
  <c r="J472" i="36"/>
  <c r="K472" i="36" s="1"/>
  <c r="J480" i="36"/>
  <c r="K480" i="36" s="1"/>
  <c r="J482" i="36"/>
  <c r="K482" i="36" s="1"/>
  <c r="L504" i="36"/>
  <c r="M504" i="36" s="1"/>
  <c r="N504" i="36" s="1"/>
  <c r="L304" i="36"/>
  <c r="M304" i="36" s="1"/>
  <c r="N304" i="36" s="1"/>
  <c r="J372" i="36"/>
  <c r="H372" i="36"/>
  <c r="F372" i="36"/>
  <c r="J401" i="36"/>
  <c r="H401" i="36"/>
  <c r="F401" i="36"/>
  <c r="F7" i="36"/>
  <c r="K91" i="36"/>
  <c r="L91" i="36"/>
  <c r="M91" i="36" s="1"/>
  <c r="N91" i="36" s="1"/>
  <c r="L99" i="36"/>
  <c r="M99" i="36" s="1"/>
  <c r="N99" i="36" s="1"/>
  <c r="K102" i="36"/>
  <c r="L102" i="36"/>
  <c r="M102" i="36" s="1"/>
  <c r="N102" i="36" s="1"/>
  <c r="K110" i="36"/>
  <c r="L110" i="36"/>
  <c r="M110" i="36" s="1"/>
  <c r="N110" i="36" s="1"/>
  <c r="K118" i="36"/>
  <c r="L118" i="36"/>
  <c r="M118" i="36" s="1"/>
  <c r="N118" i="36" s="1"/>
  <c r="K123" i="36"/>
  <c r="K131" i="36"/>
  <c r="L131" i="36"/>
  <c r="M131" i="36" s="1"/>
  <c r="N131" i="36" s="1"/>
  <c r="L134" i="36"/>
  <c r="M134" i="36" s="1"/>
  <c r="N134" i="36" s="1"/>
  <c r="L138" i="36"/>
  <c r="M138" i="36" s="1"/>
  <c r="N138" i="36" s="1"/>
  <c r="K138" i="36"/>
  <c r="L142" i="36"/>
  <c r="M142" i="36" s="1"/>
  <c r="N142" i="36" s="1"/>
  <c r="L146" i="36"/>
  <c r="M146" i="36" s="1"/>
  <c r="N146" i="36" s="1"/>
  <c r="K146" i="36"/>
  <c r="L150" i="36"/>
  <c r="M150" i="36" s="1"/>
  <c r="N150" i="36" s="1"/>
  <c r="L154" i="36"/>
  <c r="M154" i="36" s="1"/>
  <c r="N154" i="36" s="1"/>
  <c r="K154" i="36"/>
  <c r="L158" i="36"/>
  <c r="M158" i="36" s="1"/>
  <c r="N158" i="36" s="1"/>
  <c r="L162" i="36"/>
  <c r="M162" i="36" s="1"/>
  <c r="N162" i="36" s="1"/>
  <c r="K162" i="36"/>
  <c r="L166" i="36"/>
  <c r="M166" i="36" s="1"/>
  <c r="N166" i="36" s="1"/>
  <c r="K166" i="36"/>
  <c r="L170" i="36"/>
  <c r="M170" i="36" s="1"/>
  <c r="N170" i="36" s="1"/>
  <c r="K170" i="36"/>
  <c r="L174" i="36"/>
  <c r="M174" i="36" s="1"/>
  <c r="N174" i="36" s="1"/>
  <c r="L182" i="36"/>
  <c r="M182" i="36" s="1"/>
  <c r="N182" i="36" s="1"/>
  <c r="K182" i="36"/>
  <c r="L186" i="36"/>
  <c r="M186" i="36" s="1"/>
  <c r="N186" i="36" s="1"/>
  <c r="K186" i="36"/>
  <c r="L190" i="36"/>
  <c r="M190" i="36" s="1"/>
  <c r="N190" i="36" s="1"/>
  <c r="L198" i="36"/>
  <c r="M198" i="36" s="1"/>
  <c r="N198" i="36" s="1"/>
  <c r="L202" i="36"/>
  <c r="M202" i="36" s="1"/>
  <c r="N202" i="36" s="1"/>
  <c r="K202" i="36"/>
  <c r="L206" i="36"/>
  <c r="M206" i="36" s="1"/>
  <c r="N206" i="36" s="1"/>
  <c r="L210" i="36"/>
  <c r="M210" i="36" s="1"/>
  <c r="N210" i="36" s="1"/>
  <c r="K210" i="36"/>
  <c r="L214" i="36"/>
  <c r="M214" i="36" s="1"/>
  <c r="N214" i="36" s="1"/>
  <c r="K214" i="36"/>
  <c r="L218" i="36"/>
  <c r="M218" i="36" s="1"/>
  <c r="N218" i="36" s="1"/>
  <c r="K218" i="36"/>
  <c r="K222" i="36"/>
  <c r="K230" i="36"/>
  <c r="L234" i="36"/>
  <c r="M234" i="36" s="1"/>
  <c r="N234" i="36" s="1"/>
  <c r="K234" i="36"/>
  <c r="K238" i="36"/>
  <c r="L242" i="36"/>
  <c r="M242" i="36" s="1"/>
  <c r="N242" i="36" s="1"/>
  <c r="K242" i="36"/>
  <c r="K246" i="36"/>
  <c r="L254" i="36"/>
  <c r="M254" i="36" s="1"/>
  <c r="N254" i="36" s="1"/>
  <c r="L258" i="36"/>
  <c r="M258" i="36" s="1"/>
  <c r="N258" i="36" s="1"/>
  <c r="K258" i="36"/>
  <c r="L262" i="36"/>
  <c r="M262" i="36" s="1"/>
  <c r="N262" i="36" s="1"/>
  <c r="L266" i="36"/>
  <c r="M266" i="36" s="1"/>
  <c r="N266" i="36" s="1"/>
  <c r="K266" i="36"/>
  <c r="L270" i="36"/>
  <c r="M270" i="36" s="1"/>
  <c r="N270" i="36" s="1"/>
  <c r="K270" i="36"/>
  <c r="L278" i="36"/>
  <c r="M278" i="36" s="1"/>
  <c r="N278" i="36" s="1"/>
  <c r="K278" i="36"/>
  <c r="L328" i="36"/>
  <c r="M328" i="36" s="1"/>
  <c r="N328" i="36" s="1"/>
  <c r="J385" i="36"/>
  <c r="H385" i="36"/>
  <c r="F385" i="36"/>
  <c r="J420" i="36"/>
  <c r="H420" i="36"/>
  <c r="F420" i="36"/>
  <c r="F9" i="36"/>
  <c r="K288" i="36"/>
  <c r="J404" i="36"/>
  <c r="H404" i="36"/>
  <c r="F404" i="36"/>
  <c r="H495" i="36"/>
  <c r="J495" i="36"/>
  <c r="F495" i="36"/>
  <c r="J11" i="36"/>
  <c r="H11" i="36"/>
  <c r="J12" i="36"/>
  <c r="H12" i="36"/>
  <c r="J13" i="36"/>
  <c r="H13" i="36"/>
  <c r="J14" i="36"/>
  <c r="H14" i="36"/>
  <c r="J15" i="36"/>
  <c r="H15" i="36"/>
  <c r="J16" i="36"/>
  <c r="H16" i="36"/>
  <c r="J17" i="36"/>
  <c r="H17" i="36"/>
  <c r="J18" i="36"/>
  <c r="H18" i="36"/>
  <c r="J19" i="36"/>
  <c r="H19" i="36"/>
  <c r="J20" i="36"/>
  <c r="H20" i="36"/>
  <c r="J21" i="36"/>
  <c r="H21" i="36"/>
  <c r="J22" i="36"/>
  <c r="H22" i="36"/>
  <c r="J23" i="36"/>
  <c r="H23" i="36"/>
  <c r="J24" i="36"/>
  <c r="H24" i="36"/>
  <c r="J25" i="36"/>
  <c r="H25" i="36"/>
  <c r="J26" i="36"/>
  <c r="H26" i="36"/>
  <c r="J27" i="36"/>
  <c r="H27" i="36"/>
  <c r="J28" i="36"/>
  <c r="H28" i="36"/>
  <c r="J29" i="36"/>
  <c r="H29" i="36"/>
  <c r="J30" i="36"/>
  <c r="H30" i="36"/>
  <c r="J31" i="36"/>
  <c r="H31" i="36"/>
  <c r="J32" i="36"/>
  <c r="H32" i="36"/>
  <c r="J33" i="36"/>
  <c r="H33" i="36"/>
  <c r="J34" i="36"/>
  <c r="H34" i="36"/>
  <c r="J35" i="36"/>
  <c r="H35" i="36"/>
  <c r="J36" i="36"/>
  <c r="H36" i="36"/>
  <c r="J37" i="36"/>
  <c r="H37" i="36"/>
  <c r="J38" i="36"/>
  <c r="H38" i="36"/>
  <c r="J39" i="36"/>
  <c r="H39" i="36"/>
  <c r="J40" i="36"/>
  <c r="H40" i="36"/>
  <c r="J41" i="36"/>
  <c r="H41" i="36"/>
  <c r="J42" i="36"/>
  <c r="H42" i="36"/>
  <c r="J43" i="36"/>
  <c r="H43" i="36"/>
  <c r="J44" i="36"/>
  <c r="H44" i="36"/>
  <c r="J45" i="36"/>
  <c r="H45" i="36"/>
  <c r="J46" i="36"/>
  <c r="H46" i="36"/>
  <c r="J47" i="36"/>
  <c r="H47" i="36"/>
  <c r="J48" i="36"/>
  <c r="H48" i="36"/>
  <c r="J49" i="36"/>
  <c r="H49" i="36"/>
  <c r="J50" i="36"/>
  <c r="H50" i="36"/>
  <c r="J51" i="36"/>
  <c r="H51" i="36"/>
  <c r="J52" i="36"/>
  <c r="H52" i="36"/>
  <c r="J53" i="36"/>
  <c r="H53" i="36"/>
  <c r="J54" i="36"/>
  <c r="H54" i="36"/>
  <c r="J55" i="36"/>
  <c r="H55" i="36"/>
  <c r="J56" i="36"/>
  <c r="H56" i="36"/>
  <c r="J57" i="36"/>
  <c r="H57" i="36"/>
  <c r="J58" i="36"/>
  <c r="H58" i="36"/>
  <c r="J59" i="36"/>
  <c r="H59" i="36"/>
  <c r="J60" i="36"/>
  <c r="H60" i="36"/>
  <c r="J61" i="36"/>
  <c r="H61" i="36"/>
  <c r="J62" i="36"/>
  <c r="H62" i="36"/>
  <c r="J63" i="36"/>
  <c r="H63" i="36"/>
  <c r="J64" i="36"/>
  <c r="H64" i="36"/>
  <c r="J65" i="36"/>
  <c r="H65" i="36"/>
  <c r="J66" i="36"/>
  <c r="H66" i="36"/>
  <c r="J67" i="36"/>
  <c r="H67" i="36"/>
  <c r="J68" i="36"/>
  <c r="H68" i="36"/>
  <c r="J69" i="36"/>
  <c r="H69" i="36"/>
  <c r="J70" i="36"/>
  <c r="H70" i="36"/>
  <c r="J71" i="36"/>
  <c r="H71" i="36"/>
  <c r="J72" i="36"/>
  <c r="H72" i="36"/>
  <c r="J73" i="36"/>
  <c r="H73" i="36"/>
  <c r="J74" i="36"/>
  <c r="H74" i="36"/>
  <c r="J75" i="36"/>
  <c r="H75" i="36"/>
  <c r="J76" i="36"/>
  <c r="H76" i="36"/>
  <c r="J77" i="36"/>
  <c r="H77" i="36"/>
  <c r="K103" i="36"/>
  <c r="L103" i="36"/>
  <c r="M103" i="36" s="1"/>
  <c r="N103" i="36" s="1"/>
  <c r="K106" i="36"/>
  <c r="L106" i="36"/>
  <c r="M106" i="36" s="1"/>
  <c r="N106" i="36" s="1"/>
  <c r="K111" i="36"/>
  <c r="L114" i="36"/>
  <c r="M114" i="36" s="1"/>
  <c r="N114" i="36" s="1"/>
  <c r="L136" i="36"/>
  <c r="M136" i="36" s="1"/>
  <c r="N136" i="36" s="1"/>
  <c r="K136" i="36"/>
  <c r="L140" i="36"/>
  <c r="M140" i="36" s="1"/>
  <c r="N140" i="36" s="1"/>
  <c r="L148" i="36"/>
  <c r="M148" i="36" s="1"/>
  <c r="N148" i="36" s="1"/>
  <c r="K148" i="36"/>
  <c r="L152" i="36"/>
  <c r="M152" i="36" s="1"/>
  <c r="N152" i="36" s="1"/>
  <c r="K152" i="36"/>
  <c r="L156" i="36"/>
  <c r="M156" i="36" s="1"/>
  <c r="N156" i="36" s="1"/>
  <c r="L160" i="36"/>
  <c r="M160" i="36" s="1"/>
  <c r="N160" i="36" s="1"/>
  <c r="K160" i="36"/>
  <c r="L164" i="36"/>
  <c r="M164" i="36" s="1"/>
  <c r="N164" i="36" s="1"/>
  <c r="L168" i="36"/>
  <c r="M168" i="36" s="1"/>
  <c r="N168" i="36" s="1"/>
  <c r="K168" i="36"/>
  <c r="L172" i="36"/>
  <c r="M172" i="36" s="1"/>
  <c r="N172" i="36" s="1"/>
  <c r="L176" i="36"/>
  <c r="M176" i="36" s="1"/>
  <c r="N176" i="36" s="1"/>
  <c r="K176" i="36"/>
  <c r="L180" i="36"/>
  <c r="M180" i="36" s="1"/>
  <c r="N180" i="36" s="1"/>
  <c r="L184" i="36"/>
  <c r="M184" i="36" s="1"/>
  <c r="N184" i="36" s="1"/>
  <c r="K184" i="36"/>
  <c r="L188" i="36"/>
  <c r="M188" i="36" s="1"/>
  <c r="N188" i="36" s="1"/>
  <c r="K192" i="36"/>
  <c r="L196" i="36"/>
  <c r="M196" i="36" s="1"/>
  <c r="N196" i="36" s="1"/>
  <c r="L200" i="36"/>
  <c r="M200" i="36" s="1"/>
  <c r="N200" i="36" s="1"/>
  <c r="K200" i="36"/>
  <c r="L204" i="36"/>
  <c r="M204" i="36" s="1"/>
  <c r="N204" i="36" s="1"/>
  <c r="K204" i="36"/>
  <c r="L208" i="36"/>
  <c r="M208" i="36" s="1"/>
  <c r="N208" i="36" s="1"/>
  <c r="K208" i="36"/>
  <c r="L212" i="36"/>
  <c r="M212" i="36" s="1"/>
  <c r="N212" i="36" s="1"/>
  <c r="K212" i="36"/>
  <c r="L216" i="36"/>
  <c r="M216" i="36" s="1"/>
  <c r="N216" i="36" s="1"/>
  <c r="K216" i="36"/>
  <c r="L220" i="36"/>
  <c r="M220" i="36" s="1"/>
  <c r="N220" i="36" s="1"/>
  <c r="L224" i="36"/>
  <c r="M224" i="36" s="1"/>
  <c r="N224" i="36" s="1"/>
  <c r="K224" i="36"/>
  <c r="L228" i="36"/>
  <c r="M228" i="36" s="1"/>
  <c r="N228" i="36" s="1"/>
  <c r="L236" i="36"/>
  <c r="M236" i="36" s="1"/>
  <c r="N236" i="36" s="1"/>
  <c r="K248" i="36"/>
  <c r="K280" i="36"/>
  <c r="L325" i="36"/>
  <c r="M325" i="36" s="1"/>
  <c r="N325" i="36" s="1"/>
  <c r="J388" i="36"/>
  <c r="H388" i="36"/>
  <c r="F388" i="36"/>
  <c r="J417" i="36"/>
  <c r="H417" i="36"/>
  <c r="F417" i="36"/>
  <c r="J447" i="36"/>
  <c r="H447" i="36"/>
  <c r="F447" i="36"/>
  <c r="J458" i="36"/>
  <c r="H458" i="36"/>
  <c r="F458" i="36"/>
  <c r="J373" i="36"/>
  <c r="H373" i="36"/>
  <c r="J376" i="36"/>
  <c r="H376" i="36"/>
  <c r="F376" i="36"/>
  <c r="J389" i="36"/>
  <c r="H389" i="36"/>
  <c r="J392" i="36"/>
  <c r="H392" i="36"/>
  <c r="F392" i="36"/>
  <c r="J405" i="36"/>
  <c r="H405" i="36"/>
  <c r="J408" i="36"/>
  <c r="H408" i="36"/>
  <c r="F408" i="36"/>
  <c r="J421" i="36"/>
  <c r="H421" i="36"/>
  <c r="J424" i="36"/>
  <c r="H424" i="36"/>
  <c r="F424" i="36"/>
  <c r="J439" i="36"/>
  <c r="H439" i="36"/>
  <c r="F439" i="36"/>
  <c r="J451" i="36"/>
  <c r="H451" i="36"/>
  <c r="F451" i="36"/>
  <c r="K89" i="36"/>
  <c r="K93" i="36"/>
  <c r="K105" i="36"/>
  <c r="K109" i="36"/>
  <c r="K113" i="36"/>
  <c r="K133" i="36"/>
  <c r="F373" i="36"/>
  <c r="J377" i="36"/>
  <c r="H377" i="36"/>
  <c r="J380" i="36"/>
  <c r="H380" i="36"/>
  <c r="F380" i="36"/>
  <c r="F389" i="36"/>
  <c r="J393" i="36"/>
  <c r="H393" i="36"/>
  <c r="J396" i="36"/>
  <c r="H396" i="36"/>
  <c r="F396" i="36"/>
  <c r="F405" i="36"/>
  <c r="J409" i="36"/>
  <c r="H409" i="36"/>
  <c r="J412" i="36"/>
  <c r="H412" i="36"/>
  <c r="F412" i="36"/>
  <c r="F421" i="36"/>
  <c r="J425" i="36"/>
  <c r="H425" i="36"/>
  <c r="J428" i="36"/>
  <c r="H428" i="36"/>
  <c r="F428" i="36"/>
  <c r="K461" i="36"/>
  <c r="J464" i="36"/>
  <c r="H464" i="36"/>
  <c r="F464" i="36"/>
  <c r="K80" i="36"/>
  <c r="K104" i="36"/>
  <c r="K112" i="36"/>
  <c r="K120" i="36"/>
  <c r="K132" i="36"/>
  <c r="L135" i="36"/>
  <c r="M135" i="36" s="1"/>
  <c r="N135" i="36" s="1"/>
  <c r="K135" i="36"/>
  <c r="L137" i="36"/>
  <c r="M137" i="36" s="1"/>
  <c r="N137" i="36" s="1"/>
  <c r="K137" i="36"/>
  <c r="K139" i="36"/>
  <c r="L143" i="36"/>
  <c r="M143" i="36" s="1"/>
  <c r="N143" i="36" s="1"/>
  <c r="K143" i="36"/>
  <c r="K147" i="36"/>
  <c r="L149" i="36"/>
  <c r="M149" i="36" s="1"/>
  <c r="N149" i="36" s="1"/>
  <c r="K149" i="36"/>
  <c r="L151" i="36"/>
  <c r="M151" i="36" s="1"/>
  <c r="N151" i="36" s="1"/>
  <c r="K151" i="36"/>
  <c r="L153" i="36"/>
  <c r="M153" i="36" s="1"/>
  <c r="N153" i="36" s="1"/>
  <c r="K153" i="36"/>
  <c r="K155" i="36"/>
  <c r="L157" i="36"/>
  <c r="M157" i="36" s="1"/>
  <c r="N157" i="36" s="1"/>
  <c r="K159" i="36"/>
  <c r="L161" i="36"/>
  <c r="M161" i="36" s="1"/>
  <c r="N161" i="36" s="1"/>
  <c r="K161" i="36"/>
  <c r="L165" i="36"/>
  <c r="M165" i="36" s="1"/>
  <c r="N165" i="36" s="1"/>
  <c r="K165" i="36"/>
  <c r="L167" i="36"/>
  <c r="M167" i="36" s="1"/>
  <c r="N167" i="36" s="1"/>
  <c r="K167" i="36"/>
  <c r="L169" i="36"/>
  <c r="M169" i="36" s="1"/>
  <c r="N169" i="36" s="1"/>
  <c r="K169" i="36"/>
  <c r="K171" i="36"/>
  <c r="L173" i="36"/>
  <c r="M173" i="36" s="1"/>
  <c r="N173" i="36" s="1"/>
  <c r="K173" i="36"/>
  <c r="L177" i="36"/>
  <c r="M177" i="36" s="1"/>
  <c r="N177" i="36" s="1"/>
  <c r="K177" i="36"/>
  <c r="L181" i="36"/>
  <c r="M181" i="36" s="1"/>
  <c r="N181" i="36" s="1"/>
  <c r="K181" i="36"/>
  <c r="L183" i="36"/>
  <c r="M183" i="36" s="1"/>
  <c r="N183" i="36" s="1"/>
  <c r="K183" i="36"/>
  <c r="L185" i="36"/>
  <c r="M185" i="36" s="1"/>
  <c r="N185" i="36" s="1"/>
  <c r="K185" i="36"/>
  <c r="K187" i="36"/>
  <c r="L193" i="36"/>
  <c r="M193" i="36" s="1"/>
  <c r="N193" i="36" s="1"/>
  <c r="K197" i="36"/>
  <c r="K199" i="36"/>
  <c r="K205" i="36"/>
  <c r="L207" i="36"/>
  <c r="M207" i="36" s="1"/>
  <c r="N207" i="36" s="1"/>
  <c r="L211" i="36"/>
  <c r="M211" i="36" s="1"/>
  <c r="N211" i="36" s="1"/>
  <c r="L213" i="36"/>
  <c r="M213" i="36" s="1"/>
  <c r="N213" i="36" s="1"/>
  <c r="K213" i="36"/>
  <c r="L215" i="36"/>
  <c r="M215" i="36" s="1"/>
  <c r="N215" i="36" s="1"/>
  <c r="K215" i="36"/>
  <c r="L217" i="36"/>
  <c r="M217" i="36" s="1"/>
  <c r="N217" i="36" s="1"/>
  <c r="K217" i="36"/>
  <c r="L221" i="36"/>
  <c r="M221" i="36" s="1"/>
  <c r="N221" i="36" s="1"/>
  <c r="K221" i="36"/>
  <c r="K225" i="36"/>
  <c r="K231" i="36"/>
  <c r="K237" i="36"/>
  <c r="L239" i="36"/>
  <c r="M239" i="36" s="1"/>
  <c r="N239" i="36" s="1"/>
  <c r="K241" i="36"/>
  <c r="L247" i="36"/>
  <c r="M247" i="36" s="1"/>
  <c r="N247" i="36" s="1"/>
  <c r="L251" i="36"/>
  <c r="M251" i="36" s="1"/>
  <c r="N251" i="36" s="1"/>
  <c r="K251" i="36"/>
  <c r="L253" i="36"/>
  <c r="M253" i="36" s="1"/>
  <c r="N253" i="36" s="1"/>
  <c r="K255" i="36"/>
  <c r="L257" i="36"/>
  <c r="M257" i="36" s="1"/>
  <c r="N257" i="36" s="1"/>
  <c r="L265" i="36"/>
  <c r="M265" i="36" s="1"/>
  <c r="N265" i="36" s="1"/>
  <c r="L279" i="36"/>
  <c r="M279" i="36" s="1"/>
  <c r="N279" i="36" s="1"/>
  <c r="K281" i="36"/>
  <c r="L297" i="36"/>
  <c r="M297" i="36" s="1"/>
  <c r="N297" i="36" s="1"/>
  <c r="K300" i="36"/>
  <c r="K321" i="36"/>
  <c r="K332" i="36"/>
  <c r="K348" i="36"/>
  <c r="K356" i="36"/>
  <c r="K364" i="36"/>
  <c r="K369" i="36"/>
  <c r="F377" i="36"/>
  <c r="J381" i="36"/>
  <c r="H381" i="36"/>
  <c r="J384" i="36"/>
  <c r="H384" i="36"/>
  <c r="F384" i="36"/>
  <c r="F393" i="36"/>
  <c r="J397" i="36"/>
  <c r="H397" i="36"/>
  <c r="J400" i="36"/>
  <c r="H400" i="36"/>
  <c r="F400" i="36"/>
  <c r="F409" i="36"/>
  <c r="J413" i="36"/>
  <c r="H413" i="36"/>
  <c r="J416" i="36"/>
  <c r="H416" i="36"/>
  <c r="F416" i="36"/>
  <c r="F425" i="36"/>
  <c r="J429" i="36"/>
  <c r="H429" i="36"/>
  <c r="J433" i="36"/>
  <c r="H433" i="36"/>
  <c r="F433" i="36"/>
  <c r="H477" i="36"/>
  <c r="J477" i="36"/>
  <c r="F477" i="36"/>
  <c r="K291" i="36"/>
  <c r="K315" i="36"/>
  <c r="K331" i="36"/>
  <c r="K339" i="36"/>
  <c r="K351" i="36"/>
  <c r="J375" i="36"/>
  <c r="H375" i="36"/>
  <c r="J379" i="36"/>
  <c r="H379" i="36"/>
  <c r="J383" i="36"/>
  <c r="H383" i="36"/>
  <c r="J387" i="36"/>
  <c r="H387" i="36"/>
  <c r="J391" i="36"/>
  <c r="H391" i="36"/>
  <c r="J395" i="36"/>
  <c r="H395" i="36"/>
  <c r="J399" i="36"/>
  <c r="H399" i="36"/>
  <c r="J403" i="36"/>
  <c r="H403" i="36"/>
  <c r="J407" i="36"/>
  <c r="H407" i="36"/>
  <c r="J411" i="36"/>
  <c r="H411" i="36"/>
  <c r="J415" i="36"/>
  <c r="H415" i="36"/>
  <c r="J419" i="36"/>
  <c r="H419" i="36"/>
  <c r="J423" i="36"/>
  <c r="H423" i="36"/>
  <c r="J427" i="36"/>
  <c r="H427" i="36"/>
  <c r="J431" i="36"/>
  <c r="H431" i="36"/>
  <c r="J435" i="36"/>
  <c r="H435" i="36"/>
  <c r="F435" i="36"/>
  <c r="J441" i="36"/>
  <c r="H441" i="36"/>
  <c r="F441" i="36"/>
  <c r="H465" i="36"/>
  <c r="J465" i="36"/>
  <c r="H469" i="36"/>
  <c r="J469" i="36"/>
  <c r="F469" i="36"/>
  <c r="H473" i="36"/>
  <c r="J473" i="36"/>
  <c r="F473" i="36"/>
  <c r="K290" i="36"/>
  <c r="K322" i="36"/>
  <c r="K346" i="36"/>
  <c r="J374" i="36"/>
  <c r="H374" i="36"/>
  <c r="J378" i="36"/>
  <c r="H378" i="36"/>
  <c r="J382" i="36"/>
  <c r="H382" i="36"/>
  <c r="J386" i="36"/>
  <c r="H386" i="36"/>
  <c r="J390" i="36"/>
  <c r="H390" i="36"/>
  <c r="J394" i="36"/>
  <c r="H394" i="36"/>
  <c r="J398" i="36"/>
  <c r="H398" i="36"/>
  <c r="J402" i="36"/>
  <c r="H402" i="36"/>
  <c r="J406" i="36"/>
  <c r="H406" i="36"/>
  <c r="J410" i="36"/>
  <c r="H410" i="36"/>
  <c r="J414" i="36"/>
  <c r="H414" i="36"/>
  <c r="J418" i="36"/>
  <c r="H418" i="36"/>
  <c r="J422" i="36"/>
  <c r="H422" i="36"/>
  <c r="J426" i="36"/>
  <c r="H426" i="36"/>
  <c r="J430" i="36"/>
  <c r="H430" i="36"/>
  <c r="J443" i="36"/>
  <c r="H443" i="36"/>
  <c r="F443" i="36"/>
  <c r="J449" i="36"/>
  <c r="H449" i="36"/>
  <c r="F449" i="36"/>
  <c r="F465" i="36"/>
  <c r="J437" i="36"/>
  <c r="H437" i="36"/>
  <c r="F437" i="36"/>
  <c r="J445" i="36"/>
  <c r="H445" i="36"/>
  <c r="F445" i="36"/>
  <c r="J453" i="36"/>
  <c r="H453" i="36"/>
  <c r="F453" i="36"/>
  <c r="H481" i="36"/>
  <c r="J481" i="36"/>
  <c r="H485" i="36"/>
  <c r="J485" i="36"/>
  <c r="F485" i="36"/>
  <c r="H493" i="36"/>
  <c r="J493" i="36"/>
  <c r="F493" i="36"/>
  <c r="J456" i="36"/>
  <c r="H456" i="36"/>
  <c r="J460" i="36"/>
  <c r="H460" i="36"/>
  <c r="J463" i="36"/>
  <c r="H463" i="36"/>
  <c r="H501" i="36"/>
  <c r="J501" i="36"/>
  <c r="F501" i="36"/>
  <c r="H503" i="36"/>
  <c r="J503" i="36"/>
  <c r="F456" i="36"/>
  <c r="F460" i="36"/>
  <c r="J462" i="36"/>
  <c r="H462" i="36"/>
  <c r="F463" i="36"/>
  <c r="H471" i="36"/>
  <c r="J471" i="36"/>
  <c r="H479" i="36"/>
  <c r="J479" i="36"/>
  <c r="H487" i="36"/>
  <c r="J487" i="36"/>
  <c r="F503" i="36"/>
  <c r="H467" i="36"/>
  <c r="J467" i="36"/>
  <c r="H475" i="36"/>
  <c r="J475" i="36"/>
  <c r="H483" i="36"/>
  <c r="J483" i="36"/>
  <c r="H491" i="36"/>
  <c r="J491" i="36"/>
  <c r="H499" i="36"/>
  <c r="J499" i="36"/>
  <c r="H489" i="36"/>
  <c r="J489" i="36"/>
  <c r="H497" i="36"/>
  <c r="J497" i="36"/>
  <c r="L498" i="36"/>
  <c r="M498" i="36" s="1"/>
  <c r="N498" i="36" s="1"/>
  <c r="H505" i="36"/>
  <c r="J505" i="36"/>
  <c r="F466" i="36"/>
  <c r="F468" i="36"/>
  <c r="F470" i="36"/>
  <c r="F472" i="36"/>
  <c r="F474" i="36"/>
  <c r="F476" i="36"/>
  <c r="F478" i="36"/>
  <c r="F480" i="36"/>
  <c r="F482" i="36"/>
  <c r="F484" i="36"/>
  <c r="F486" i="36"/>
  <c r="F488" i="36"/>
  <c r="F490" i="36"/>
  <c r="F492" i="36"/>
  <c r="F494" i="36"/>
  <c r="F496" i="36"/>
  <c r="F498" i="36"/>
  <c r="F500" i="36"/>
  <c r="F502" i="36"/>
  <c r="F504" i="36"/>
  <c r="F506" i="36"/>
  <c r="E506" i="35"/>
  <c r="E505" i="35"/>
  <c r="J505" i="35" s="1"/>
  <c r="E504" i="35"/>
  <c r="J504" i="35" s="1"/>
  <c r="E503" i="35"/>
  <c r="H503" i="35" s="1"/>
  <c r="E502" i="35"/>
  <c r="J502" i="35" s="1"/>
  <c r="E501" i="35"/>
  <c r="J501" i="35" s="1"/>
  <c r="E500" i="35"/>
  <c r="E499" i="35"/>
  <c r="E498" i="35"/>
  <c r="J498" i="35" s="1"/>
  <c r="E497" i="35"/>
  <c r="E496" i="35"/>
  <c r="E495" i="35"/>
  <c r="H495" i="35" s="1"/>
  <c r="E494" i="35"/>
  <c r="J494" i="35" s="1"/>
  <c r="E493" i="35"/>
  <c r="E492" i="35"/>
  <c r="E491" i="35"/>
  <c r="F491" i="35" s="1"/>
  <c r="E490" i="35"/>
  <c r="E489" i="35"/>
  <c r="H489" i="35" s="1"/>
  <c r="E488" i="35"/>
  <c r="E487" i="35"/>
  <c r="H487" i="35" s="1"/>
  <c r="E486" i="35"/>
  <c r="J486" i="35" s="1"/>
  <c r="E485" i="35"/>
  <c r="J485" i="35" s="1"/>
  <c r="E484" i="35"/>
  <c r="E483" i="35"/>
  <c r="E482" i="35"/>
  <c r="J482" i="35" s="1"/>
  <c r="E481" i="35"/>
  <c r="H481" i="35" s="1"/>
  <c r="E480" i="35"/>
  <c r="F479" i="35"/>
  <c r="E479" i="35"/>
  <c r="H479" i="35" s="1"/>
  <c r="E478" i="35"/>
  <c r="J478" i="35" s="1"/>
  <c r="E477" i="35"/>
  <c r="J477" i="35" s="1"/>
  <c r="E476" i="35"/>
  <c r="E475" i="35"/>
  <c r="E474" i="35"/>
  <c r="E473" i="35"/>
  <c r="J473" i="35" s="1"/>
  <c r="E472" i="35"/>
  <c r="J472" i="35" s="1"/>
  <c r="E471" i="35"/>
  <c r="H471" i="35" s="1"/>
  <c r="E470" i="35"/>
  <c r="J470" i="35" s="1"/>
  <c r="E469" i="35"/>
  <c r="J469" i="35" s="1"/>
  <c r="E468" i="35"/>
  <c r="E467" i="35"/>
  <c r="E466" i="35"/>
  <c r="E465" i="35"/>
  <c r="F465" i="35" s="1"/>
  <c r="E464" i="35"/>
  <c r="H464" i="35" s="1"/>
  <c r="E463" i="35"/>
  <c r="F463" i="35" s="1"/>
  <c r="E462" i="35"/>
  <c r="E461" i="35"/>
  <c r="J461" i="35" s="1"/>
  <c r="E460" i="35"/>
  <c r="H460" i="35" s="1"/>
  <c r="E459" i="35"/>
  <c r="E458" i="35"/>
  <c r="E457" i="35"/>
  <c r="E456" i="35"/>
  <c r="H456" i="35" s="1"/>
  <c r="E455" i="35"/>
  <c r="J455" i="35" s="1"/>
  <c r="E454" i="35"/>
  <c r="E453" i="35"/>
  <c r="J452" i="35"/>
  <c r="E452" i="35"/>
  <c r="H452" i="35" s="1"/>
  <c r="E451" i="35"/>
  <c r="F451" i="35" s="1"/>
  <c r="E450" i="35"/>
  <c r="E449" i="35"/>
  <c r="E448" i="35"/>
  <c r="E447" i="35"/>
  <c r="E446" i="35"/>
  <c r="E445" i="35"/>
  <c r="E444" i="35"/>
  <c r="E443" i="35"/>
  <c r="F443" i="35" s="1"/>
  <c r="E442" i="35"/>
  <c r="H442" i="35" s="1"/>
  <c r="E441" i="35"/>
  <c r="E440" i="35"/>
  <c r="H440" i="35" s="1"/>
  <c r="E439" i="35"/>
  <c r="E438" i="35"/>
  <c r="E437" i="35"/>
  <c r="E436" i="35"/>
  <c r="E435" i="35"/>
  <c r="F435" i="35" s="1"/>
  <c r="E434" i="35"/>
  <c r="H434" i="35" s="1"/>
  <c r="E433" i="35"/>
  <c r="E432" i="35"/>
  <c r="E431" i="35"/>
  <c r="E430" i="35"/>
  <c r="E429" i="35"/>
  <c r="E428" i="35"/>
  <c r="E427" i="35"/>
  <c r="F427" i="35" s="1"/>
  <c r="E426" i="35"/>
  <c r="J426" i="35" s="1"/>
  <c r="E425" i="35"/>
  <c r="E424" i="35"/>
  <c r="H424" i="35" s="1"/>
  <c r="E423" i="35"/>
  <c r="E422" i="35"/>
  <c r="E421" i="35"/>
  <c r="E420" i="35"/>
  <c r="E419" i="35"/>
  <c r="F419" i="35" s="1"/>
  <c r="F418" i="35"/>
  <c r="E418" i="35"/>
  <c r="E417" i="35"/>
  <c r="E416" i="35"/>
  <c r="E415" i="35"/>
  <c r="E414" i="35"/>
  <c r="H414" i="35" s="1"/>
  <c r="E413" i="35"/>
  <c r="E412" i="35"/>
  <c r="E411" i="35"/>
  <c r="F411" i="35" s="1"/>
  <c r="E410" i="35"/>
  <c r="F410" i="35" s="1"/>
  <c r="E409" i="35"/>
  <c r="E408" i="35"/>
  <c r="E407" i="35"/>
  <c r="E406" i="35"/>
  <c r="E405" i="35"/>
  <c r="E404" i="35"/>
  <c r="E403" i="35"/>
  <c r="J403" i="35" s="1"/>
  <c r="E402" i="35"/>
  <c r="E401" i="35"/>
  <c r="E400" i="35"/>
  <c r="F400" i="35" s="1"/>
  <c r="E399" i="35"/>
  <c r="H399" i="35" s="1"/>
  <c r="E398" i="35"/>
  <c r="J398" i="35" s="1"/>
  <c r="E397" i="35"/>
  <c r="J397" i="35" s="1"/>
  <c r="E396" i="35"/>
  <c r="E395" i="35"/>
  <c r="E394" i="35"/>
  <c r="E393" i="35"/>
  <c r="E392" i="35"/>
  <c r="E391" i="35"/>
  <c r="E390" i="35"/>
  <c r="J390" i="35" s="1"/>
  <c r="E389" i="35"/>
  <c r="E388" i="35"/>
  <c r="E387" i="35"/>
  <c r="F387" i="35" s="1"/>
  <c r="E386" i="35"/>
  <c r="E385" i="35"/>
  <c r="H385" i="35" s="1"/>
  <c r="E384" i="35"/>
  <c r="E383" i="35"/>
  <c r="E382" i="35"/>
  <c r="J382" i="35" s="1"/>
  <c r="E381" i="35"/>
  <c r="J381" i="35" s="1"/>
  <c r="E380" i="35"/>
  <c r="E379" i="35"/>
  <c r="E378" i="35"/>
  <c r="J378" i="35" s="1"/>
  <c r="E377" i="35"/>
  <c r="E376" i="35"/>
  <c r="E375" i="35"/>
  <c r="E374" i="35"/>
  <c r="J374" i="35" s="1"/>
  <c r="E373" i="35"/>
  <c r="J373" i="35" s="1"/>
  <c r="E372" i="35"/>
  <c r="E371" i="35"/>
  <c r="E370" i="35"/>
  <c r="E369" i="35"/>
  <c r="J368" i="35"/>
  <c r="E368" i="35"/>
  <c r="E367" i="35"/>
  <c r="E366" i="35"/>
  <c r="J366" i="35" s="1"/>
  <c r="E365" i="35"/>
  <c r="J365" i="35" s="1"/>
  <c r="E364" i="35"/>
  <c r="E363" i="35"/>
  <c r="E362" i="35"/>
  <c r="F361" i="35"/>
  <c r="E361" i="35"/>
  <c r="E360" i="35"/>
  <c r="E359" i="35"/>
  <c r="H359" i="35" s="1"/>
  <c r="E358" i="35"/>
  <c r="J358" i="35" s="1"/>
  <c r="E357" i="35"/>
  <c r="E356" i="35"/>
  <c r="E355" i="35"/>
  <c r="F355" i="35" s="1"/>
  <c r="E354" i="35"/>
  <c r="E353" i="35"/>
  <c r="J353" i="35" s="1"/>
  <c r="E352" i="35"/>
  <c r="J352" i="35" s="1"/>
  <c r="E351" i="35"/>
  <c r="E350" i="35"/>
  <c r="E349" i="35"/>
  <c r="E348" i="35"/>
  <c r="E347" i="35"/>
  <c r="J347" i="35" s="1"/>
  <c r="E346" i="35"/>
  <c r="E345" i="35"/>
  <c r="J345" i="35" s="1"/>
  <c r="E344" i="35"/>
  <c r="J344" i="35" s="1"/>
  <c r="E343" i="35"/>
  <c r="E342" i="35"/>
  <c r="F342" i="35" s="1"/>
  <c r="E341" i="35"/>
  <c r="J341" i="35" s="1"/>
  <c r="E340" i="35"/>
  <c r="E339" i="35"/>
  <c r="E338" i="35"/>
  <c r="E337" i="35"/>
  <c r="J337" i="35" s="1"/>
  <c r="E336" i="35"/>
  <c r="E335" i="35"/>
  <c r="E334" i="35"/>
  <c r="F334" i="35" s="1"/>
  <c r="E333" i="35"/>
  <c r="J333" i="35" s="1"/>
  <c r="E332" i="35"/>
  <c r="H332" i="35" s="1"/>
  <c r="E331" i="35"/>
  <c r="E330" i="35"/>
  <c r="H330" i="35" s="1"/>
  <c r="E329" i="35"/>
  <c r="J329" i="35" s="1"/>
  <c r="E328" i="35"/>
  <c r="E327" i="35"/>
  <c r="F327" i="35" s="1"/>
  <c r="E326" i="35"/>
  <c r="F326" i="35" s="1"/>
  <c r="E325" i="35"/>
  <c r="F325" i="35" s="1"/>
  <c r="E324" i="35"/>
  <c r="E323" i="35"/>
  <c r="E322" i="35"/>
  <c r="E321" i="35"/>
  <c r="E320" i="35"/>
  <c r="F320" i="35" s="1"/>
  <c r="E319" i="35"/>
  <c r="E318" i="35"/>
  <c r="E317" i="35"/>
  <c r="F317" i="35" s="1"/>
  <c r="E316" i="35"/>
  <c r="H316" i="35" s="1"/>
  <c r="E315" i="35"/>
  <c r="F315" i="35" s="1"/>
  <c r="E314" i="35"/>
  <c r="E313" i="35"/>
  <c r="F313" i="35" s="1"/>
  <c r="E312" i="35"/>
  <c r="E311" i="35"/>
  <c r="E310" i="35"/>
  <c r="J310" i="35" s="1"/>
  <c r="E309" i="35"/>
  <c r="F309" i="35" s="1"/>
  <c r="E308" i="35"/>
  <c r="E307" i="35"/>
  <c r="E306" i="35"/>
  <c r="E305" i="35"/>
  <c r="E304" i="35"/>
  <c r="E303" i="35"/>
  <c r="F303" i="35" s="1"/>
  <c r="E302" i="35"/>
  <c r="F302" i="35" s="1"/>
  <c r="E301" i="35"/>
  <c r="E300" i="35"/>
  <c r="E299" i="35"/>
  <c r="E298" i="35"/>
  <c r="E297" i="35"/>
  <c r="E296" i="35"/>
  <c r="E295" i="35"/>
  <c r="F295" i="35" s="1"/>
  <c r="E294" i="35"/>
  <c r="E293" i="35"/>
  <c r="E292" i="35"/>
  <c r="F292" i="35" s="1"/>
  <c r="E291" i="35"/>
  <c r="E290" i="35"/>
  <c r="E289" i="35"/>
  <c r="F289" i="35" s="1"/>
  <c r="E288" i="35"/>
  <c r="E287" i="35"/>
  <c r="E286" i="35"/>
  <c r="F286" i="35" s="1"/>
  <c r="E285" i="35"/>
  <c r="F285" i="35" s="1"/>
  <c r="J284" i="35"/>
  <c r="E284" i="35"/>
  <c r="H284" i="35" s="1"/>
  <c r="E283" i="35"/>
  <c r="E282" i="35"/>
  <c r="H282" i="35" s="1"/>
  <c r="E281" i="35"/>
  <c r="F281" i="35" s="1"/>
  <c r="E280" i="35"/>
  <c r="H280" i="35" s="1"/>
  <c r="E279" i="35"/>
  <c r="E278" i="35"/>
  <c r="E277" i="35"/>
  <c r="F277" i="35" s="1"/>
  <c r="E276" i="35"/>
  <c r="E275" i="35"/>
  <c r="E274" i="35"/>
  <c r="F274" i="35" s="1"/>
  <c r="E273" i="35"/>
  <c r="F273" i="35" s="1"/>
  <c r="E272" i="35"/>
  <c r="E271" i="35"/>
  <c r="E270" i="35"/>
  <c r="E269" i="35"/>
  <c r="F269" i="35" s="1"/>
  <c r="E268" i="35"/>
  <c r="E267" i="35"/>
  <c r="E266" i="35"/>
  <c r="F266" i="35" s="1"/>
  <c r="E265" i="35"/>
  <c r="F265" i="35" s="1"/>
  <c r="E264" i="35"/>
  <c r="J264" i="35" s="1"/>
  <c r="E263" i="35"/>
  <c r="E262" i="35"/>
  <c r="H262" i="35" s="1"/>
  <c r="E261" i="35"/>
  <c r="F261" i="35" s="1"/>
  <c r="E260" i="35"/>
  <c r="E259" i="35"/>
  <c r="E258" i="35"/>
  <c r="E257" i="35"/>
  <c r="F257" i="35" s="1"/>
  <c r="E256" i="35"/>
  <c r="E255" i="35"/>
  <c r="E254" i="35"/>
  <c r="E253" i="35"/>
  <c r="F253" i="35" s="1"/>
  <c r="E252" i="35"/>
  <c r="H252" i="35" s="1"/>
  <c r="E251" i="35"/>
  <c r="E250" i="35"/>
  <c r="E249" i="35"/>
  <c r="F249" i="35" s="1"/>
  <c r="E248" i="35"/>
  <c r="F248" i="35" s="1"/>
  <c r="E247" i="35"/>
  <c r="E246" i="35"/>
  <c r="H246" i="35" s="1"/>
  <c r="E245" i="35"/>
  <c r="F245" i="35" s="1"/>
  <c r="E244" i="35"/>
  <c r="H244" i="35" s="1"/>
  <c r="E243" i="35"/>
  <c r="E242" i="35"/>
  <c r="E241" i="35"/>
  <c r="F241" i="35" s="1"/>
  <c r="E240" i="35"/>
  <c r="E239" i="35"/>
  <c r="E238" i="35"/>
  <c r="E237" i="35"/>
  <c r="F237" i="35" s="1"/>
  <c r="E236" i="35"/>
  <c r="J236" i="35" s="1"/>
  <c r="E235" i="35"/>
  <c r="E234" i="35"/>
  <c r="E233" i="35"/>
  <c r="F233" i="35" s="1"/>
  <c r="E232" i="35"/>
  <c r="E231" i="35"/>
  <c r="E230" i="35"/>
  <c r="E229" i="35"/>
  <c r="F229" i="35" s="1"/>
  <c r="E228" i="35"/>
  <c r="H228" i="35" s="1"/>
  <c r="E227" i="35"/>
  <c r="E226" i="35"/>
  <c r="F226" i="35" s="1"/>
  <c r="E225" i="35"/>
  <c r="F225" i="35" s="1"/>
  <c r="E224" i="35"/>
  <c r="E223" i="35"/>
  <c r="E222" i="35"/>
  <c r="E221" i="35"/>
  <c r="F221" i="35" s="1"/>
  <c r="E220" i="35"/>
  <c r="E219" i="35"/>
  <c r="E218" i="35"/>
  <c r="F218" i="35" s="1"/>
  <c r="E217" i="35"/>
  <c r="F217" i="35" s="1"/>
  <c r="E216" i="35"/>
  <c r="E215" i="35"/>
  <c r="E214" i="35"/>
  <c r="J214" i="35" s="1"/>
  <c r="E213" i="35"/>
  <c r="E212" i="35"/>
  <c r="J212" i="35" s="1"/>
  <c r="E211" i="35"/>
  <c r="E210" i="35"/>
  <c r="J210" i="35" s="1"/>
  <c r="E209" i="35"/>
  <c r="E208" i="35"/>
  <c r="J208" i="35" s="1"/>
  <c r="E207" i="35"/>
  <c r="E206" i="35"/>
  <c r="J206" i="35" s="1"/>
  <c r="E205" i="35"/>
  <c r="E204" i="35"/>
  <c r="J204" i="35" s="1"/>
  <c r="E203" i="35"/>
  <c r="E202" i="35"/>
  <c r="J202" i="35" s="1"/>
  <c r="E201" i="35"/>
  <c r="E200" i="35"/>
  <c r="J200" i="35" s="1"/>
  <c r="E199" i="35"/>
  <c r="E198" i="35"/>
  <c r="J198" i="35" s="1"/>
  <c r="E197" i="35"/>
  <c r="E196" i="35"/>
  <c r="J196" i="35" s="1"/>
  <c r="E195" i="35"/>
  <c r="E194" i="35"/>
  <c r="J194" i="35" s="1"/>
  <c r="E193" i="35"/>
  <c r="E192" i="35"/>
  <c r="J192" i="35" s="1"/>
  <c r="E191" i="35"/>
  <c r="F191" i="35" s="1"/>
  <c r="E190" i="35"/>
  <c r="J190" i="35" s="1"/>
  <c r="E189" i="35"/>
  <c r="E188" i="35"/>
  <c r="J188" i="35" s="1"/>
  <c r="E187" i="35"/>
  <c r="F187" i="35" s="1"/>
  <c r="E186" i="35"/>
  <c r="J186" i="35" s="1"/>
  <c r="E185" i="35"/>
  <c r="E184" i="35"/>
  <c r="J184" i="35" s="1"/>
  <c r="E183" i="35"/>
  <c r="F183" i="35" s="1"/>
  <c r="E182" i="35"/>
  <c r="J182" i="35" s="1"/>
  <c r="E181" i="35"/>
  <c r="E180" i="35"/>
  <c r="J180" i="35" s="1"/>
  <c r="E179" i="35"/>
  <c r="F179" i="35" s="1"/>
  <c r="E178" i="35"/>
  <c r="J178" i="35" s="1"/>
  <c r="E177" i="35"/>
  <c r="E176" i="35"/>
  <c r="J176" i="35" s="1"/>
  <c r="E175" i="35"/>
  <c r="F175" i="35" s="1"/>
  <c r="E174" i="35"/>
  <c r="J174" i="35" s="1"/>
  <c r="E173" i="35"/>
  <c r="E172" i="35"/>
  <c r="J172" i="35" s="1"/>
  <c r="E171" i="35"/>
  <c r="F171" i="35" s="1"/>
  <c r="E170" i="35"/>
  <c r="H170" i="35" s="1"/>
  <c r="E169" i="35"/>
  <c r="F169" i="35" s="1"/>
  <c r="E168" i="35"/>
  <c r="J168" i="35" s="1"/>
  <c r="E167" i="35"/>
  <c r="E166" i="35"/>
  <c r="J166" i="35" s="1"/>
  <c r="E165" i="35"/>
  <c r="F165" i="35" s="1"/>
  <c r="E164" i="35"/>
  <c r="J164" i="35" s="1"/>
  <c r="E163" i="35"/>
  <c r="E162" i="35"/>
  <c r="J162" i="35" s="1"/>
  <c r="E161" i="35"/>
  <c r="F161" i="35" s="1"/>
  <c r="E160" i="35"/>
  <c r="J160" i="35" s="1"/>
  <c r="E159" i="35"/>
  <c r="E158" i="35"/>
  <c r="J158" i="35" s="1"/>
  <c r="E157" i="35"/>
  <c r="E156" i="35"/>
  <c r="J156" i="35" s="1"/>
  <c r="E155" i="35"/>
  <c r="F155" i="35" s="1"/>
  <c r="E154" i="35"/>
  <c r="J154" i="35" s="1"/>
  <c r="E153" i="35"/>
  <c r="F153" i="35" s="1"/>
  <c r="E152" i="35"/>
  <c r="J152" i="35" s="1"/>
  <c r="E151" i="35"/>
  <c r="F151" i="35" s="1"/>
  <c r="E150" i="35"/>
  <c r="J150" i="35" s="1"/>
  <c r="E149" i="35"/>
  <c r="F149" i="35" s="1"/>
  <c r="E148" i="35"/>
  <c r="H148" i="35" s="1"/>
  <c r="E147" i="35"/>
  <c r="J147" i="35" s="1"/>
  <c r="E146" i="35"/>
  <c r="F146" i="35" s="1"/>
  <c r="E145" i="35"/>
  <c r="J145" i="35" s="1"/>
  <c r="E144" i="35"/>
  <c r="J144" i="35" s="1"/>
  <c r="E143" i="35"/>
  <c r="J143" i="35" s="1"/>
  <c r="E142" i="35"/>
  <c r="E141" i="35"/>
  <c r="F141" i="35" s="1"/>
  <c r="E140" i="35"/>
  <c r="F140" i="35" s="1"/>
  <c r="E139" i="35"/>
  <c r="F139" i="35" s="1"/>
  <c r="E138" i="35"/>
  <c r="F138" i="35" s="1"/>
  <c r="J137" i="35"/>
  <c r="E137" i="35"/>
  <c r="F137" i="35" s="1"/>
  <c r="E136" i="35"/>
  <c r="F136" i="35" s="1"/>
  <c r="E135" i="35"/>
  <c r="F135" i="35" s="1"/>
  <c r="E134" i="35"/>
  <c r="F134" i="35" s="1"/>
  <c r="H133" i="35"/>
  <c r="E133" i="35"/>
  <c r="F133" i="35" s="1"/>
  <c r="E132" i="35"/>
  <c r="F132" i="35" s="1"/>
  <c r="E131" i="35"/>
  <c r="F131" i="35" s="1"/>
  <c r="J130" i="35"/>
  <c r="E130" i="35"/>
  <c r="F130" i="35" s="1"/>
  <c r="E129" i="35"/>
  <c r="E128" i="35"/>
  <c r="F128" i="35" s="1"/>
  <c r="E127" i="35"/>
  <c r="E126" i="35"/>
  <c r="F126" i="35" s="1"/>
  <c r="E125" i="35"/>
  <c r="E124" i="35"/>
  <c r="F124" i="35" s="1"/>
  <c r="E123" i="35"/>
  <c r="E122" i="35"/>
  <c r="F122" i="35" s="1"/>
  <c r="E121" i="35"/>
  <c r="E120" i="35"/>
  <c r="F120" i="35" s="1"/>
  <c r="E119" i="35"/>
  <c r="F118" i="35"/>
  <c r="E118" i="35"/>
  <c r="E117" i="35"/>
  <c r="E116" i="35"/>
  <c r="F116" i="35" s="1"/>
  <c r="E115" i="35"/>
  <c r="F114" i="35"/>
  <c r="E114" i="35"/>
  <c r="E113" i="35"/>
  <c r="E112" i="35"/>
  <c r="F112" i="35" s="1"/>
  <c r="E111" i="35"/>
  <c r="E110" i="35"/>
  <c r="F110" i="35" s="1"/>
  <c r="E109" i="35"/>
  <c r="E108" i="35"/>
  <c r="F108" i="35" s="1"/>
  <c r="E107" i="35"/>
  <c r="E106" i="35"/>
  <c r="F106" i="35" s="1"/>
  <c r="E105" i="35"/>
  <c r="E104" i="35"/>
  <c r="F104" i="35" s="1"/>
  <c r="E103" i="35"/>
  <c r="F102" i="35"/>
  <c r="E102" i="35"/>
  <c r="E101" i="35"/>
  <c r="E100" i="35"/>
  <c r="F100" i="35" s="1"/>
  <c r="E99" i="35"/>
  <c r="F98" i="35"/>
  <c r="E98" i="35"/>
  <c r="E97" i="35"/>
  <c r="E96" i="35"/>
  <c r="F96" i="35" s="1"/>
  <c r="E95" i="35"/>
  <c r="E94" i="35"/>
  <c r="F94" i="35" s="1"/>
  <c r="E93" i="35"/>
  <c r="E92" i="35"/>
  <c r="F92" i="35" s="1"/>
  <c r="E91" i="35"/>
  <c r="E90" i="35"/>
  <c r="F90" i="35" s="1"/>
  <c r="E89" i="35"/>
  <c r="E88" i="35"/>
  <c r="F88" i="35" s="1"/>
  <c r="E87" i="35"/>
  <c r="F86" i="35"/>
  <c r="E86" i="35"/>
  <c r="E85" i="35"/>
  <c r="E84" i="35"/>
  <c r="F84" i="35" s="1"/>
  <c r="E83" i="35"/>
  <c r="H82" i="35"/>
  <c r="K82" i="35" s="1"/>
  <c r="E82" i="35"/>
  <c r="J82" i="35" s="1"/>
  <c r="E81" i="35"/>
  <c r="F81" i="35" s="1"/>
  <c r="H80" i="35"/>
  <c r="E80" i="35"/>
  <c r="F80" i="35" s="1"/>
  <c r="E79" i="35"/>
  <c r="F79" i="35" s="1"/>
  <c r="H78" i="35"/>
  <c r="E78" i="35"/>
  <c r="F78" i="35" s="1"/>
  <c r="E77" i="35"/>
  <c r="F77" i="35" s="1"/>
  <c r="H76" i="35"/>
  <c r="E76" i="35"/>
  <c r="F76" i="35" s="1"/>
  <c r="E75" i="35"/>
  <c r="F75" i="35" s="1"/>
  <c r="H74" i="35"/>
  <c r="E74" i="35"/>
  <c r="F74" i="35" s="1"/>
  <c r="E73" i="35"/>
  <c r="F73" i="35" s="1"/>
  <c r="F72" i="35"/>
  <c r="E72" i="35"/>
  <c r="J72" i="35" s="1"/>
  <c r="E71" i="35"/>
  <c r="J71" i="35" s="1"/>
  <c r="F70" i="35"/>
  <c r="E70" i="35"/>
  <c r="J70" i="35" s="1"/>
  <c r="E69" i="35"/>
  <c r="J69" i="35" s="1"/>
  <c r="H68" i="35"/>
  <c r="F68" i="35"/>
  <c r="E68" i="35"/>
  <c r="J68" i="35" s="1"/>
  <c r="E67" i="35"/>
  <c r="J67" i="35" s="1"/>
  <c r="F66" i="35"/>
  <c r="E66" i="35"/>
  <c r="J66" i="35" s="1"/>
  <c r="E65" i="35"/>
  <c r="J65" i="35" s="1"/>
  <c r="F64" i="35"/>
  <c r="E64" i="35"/>
  <c r="J64" i="35" s="1"/>
  <c r="E63" i="35"/>
  <c r="J63" i="35" s="1"/>
  <c r="E62" i="35"/>
  <c r="J62" i="35" s="1"/>
  <c r="H61" i="35"/>
  <c r="E61" i="35"/>
  <c r="J61" i="35" s="1"/>
  <c r="E60" i="35"/>
  <c r="J60" i="35" s="1"/>
  <c r="E59" i="35"/>
  <c r="J59" i="35" s="1"/>
  <c r="E58" i="35"/>
  <c r="J58" i="35" s="1"/>
  <c r="H57" i="35"/>
  <c r="E57" i="35"/>
  <c r="J57" i="35" s="1"/>
  <c r="F56" i="35"/>
  <c r="E56" i="35"/>
  <c r="J56" i="35" s="1"/>
  <c r="H55" i="35"/>
  <c r="F55" i="35"/>
  <c r="E55" i="35"/>
  <c r="J55" i="35" s="1"/>
  <c r="H54" i="35"/>
  <c r="F54" i="35"/>
  <c r="E54" i="35"/>
  <c r="J54" i="35" s="1"/>
  <c r="H53" i="35"/>
  <c r="F53" i="35"/>
  <c r="E53" i="35"/>
  <c r="J53" i="35" s="1"/>
  <c r="H52" i="35"/>
  <c r="F52" i="35"/>
  <c r="E52" i="35"/>
  <c r="J52" i="35" s="1"/>
  <c r="H51" i="35"/>
  <c r="F51" i="35"/>
  <c r="E51" i="35"/>
  <c r="J51" i="35" s="1"/>
  <c r="H50" i="35"/>
  <c r="F50" i="35"/>
  <c r="E50" i="35"/>
  <c r="J50" i="35" s="1"/>
  <c r="H49" i="35"/>
  <c r="F49" i="35"/>
  <c r="E49" i="35"/>
  <c r="J49" i="35" s="1"/>
  <c r="H48" i="35"/>
  <c r="F48" i="35"/>
  <c r="E48" i="35"/>
  <c r="J48" i="35" s="1"/>
  <c r="H47" i="35"/>
  <c r="F47" i="35"/>
  <c r="E47" i="35"/>
  <c r="J47" i="35" s="1"/>
  <c r="H46" i="35"/>
  <c r="F46" i="35"/>
  <c r="E46" i="35"/>
  <c r="J46" i="35" s="1"/>
  <c r="H45" i="35"/>
  <c r="F45" i="35"/>
  <c r="E45" i="35"/>
  <c r="J45" i="35" s="1"/>
  <c r="H44" i="35"/>
  <c r="F44" i="35"/>
  <c r="E44" i="35"/>
  <c r="J44" i="35" s="1"/>
  <c r="H43" i="35"/>
  <c r="F43" i="35"/>
  <c r="E43" i="35"/>
  <c r="J43" i="35" s="1"/>
  <c r="H42" i="35"/>
  <c r="F42" i="35"/>
  <c r="E42" i="35"/>
  <c r="J42" i="35" s="1"/>
  <c r="H41" i="35"/>
  <c r="F41" i="35"/>
  <c r="E41" i="35"/>
  <c r="J41" i="35" s="1"/>
  <c r="H40" i="35"/>
  <c r="F40" i="35"/>
  <c r="E40" i="35"/>
  <c r="J40" i="35" s="1"/>
  <c r="H39" i="35"/>
  <c r="F39" i="35"/>
  <c r="E39" i="35"/>
  <c r="J39" i="35" s="1"/>
  <c r="H38" i="35"/>
  <c r="F38" i="35"/>
  <c r="E38" i="35"/>
  <c r="J38" i="35" s="1"/>
  <c r="H37" i="35"/>
  <c r="F37" i="35"/>
  <c r="E37" i="35"/>
  <c r="J37" i="35" s="1"/>
  <c r="H36" i="35"/>
  <c r="F36" i="35"/>
  <c r="E36" i="35"/>
  <c r="J36" i="35" s="1"/>
  <c r="H35" i="35"/>
  <c r="F35" i="35"/>
  <c r="E35" i="35"/>
  <c r="J35" i="35" s="1"/>
  <c r="H34" i="35"/>
  <c r="F34" i="35"/>
  <c r="E34" i="35"/>
  <c r="J34" i="35" s="1"/>
  <c r="H33" i="35"/>
  <c r="F33" i="35"/>
  <c r="E33" i="35"/>
  <c r="J33" i="35" s="1"/>
  <c r="H32" i="35"/>
  <c r="F32" i="35"/>
  <c r="E32" i="35"/>
  <c r="J32" i="35" s="1"/>
  <c r="H31" i="35"/>
  <c r="F31" i="35"/>
  <c r="E31" i="35"/>
  <c r="J31" i="35" s="1"/>
  <c r="H30" i="35"/>
  <c r="F30" i="35"/>
  <c r="E30" i="35"/>
  <c r="J30" i="35" s="1"/>
  <c r="H29" i="35"/>
  <c r="F29" i="35"/>
  <c r="E29" i="35"/>
  <c r="J29" i="35" s="1"/>
  <c r="H28" i="35"/>
  <c r="F28" i="35"/>
  <c r="E28" i="35"/>
  <c r="J28" i="35" s="1"/>
  <c r="E27" i="35"/>
  <c r="H27" i="35" s="1"/>
  <c r="E26" i="35"/>
  <c r="H26" i="35" s="1"/>
  <c r="J25" i="35"/>
  <c r="E25" i="35"/>
  <c r="H25" i="35" s="1"/>
  <c r="J24" i="35"/>
  <c r="F24" i="35"/>
  <c r="E24" i="35"/>
  <c r="H24" i="35" s="1"/>
  <c r="E23" i="35"/>
  <c r="H23" i="35" s="1"/>
  <c r="E22" i="35"/>
  <c r="H22" i="35" s="1"/>
  <c r="J21" i="35"/>
  <c r="E21" i="35"/>
  <c r="H21" i="35" s="1"/>
  <c r="J20" i="35"/>
  <c r="F20" i="35"/>
  <c r="E20" i="35"/>
  <c r="H20" i="35" s="1"/>
  <c r="E19" i="35"/>
  <c r="H19" i="35" s="1"/>
  <c r="E18" i="35"/>
  <c r="H18" i="35" s="1"/>
  <c r="J17" i="35"/>
  <c r="E17" i="35"/>
  <c r="H17" i="35" s="1"/>
  <c r="J16" i="35"/>
  <c r="F16" i="35"/>
  <c r="E16" i="35"/>
  <c r="H16" i="35" s="1"/>
  <c r="E15" i="35"/>
  <c r="H15" i="35" s="1"/>
  <c r="E14" i="35"/>
  <c r="H14" i="35" s="1"/>
  <c r="J13" i="35"/>
  <c r="E13" i="35"/>
  <c r="H13" i="35" s="1"/>
  <c r="J12" i="35"/>
  <c r="F12" i="35"/>
  <c r="E12" i="35"/>
  <c r="H12" i="35" s="1"/>
  <c r="E11" i="35"/>
  <c r="H11" i="35" s="1"/>
  <c r="E10" i="35"/>
  <c r="F10" i="35" s="1"/>
  <c r="E9" i="35"/>
  <c r="F9" i="35" s="1"/>
  <c r="E8" i="35"/>
  <c r="F8" i="35" s="1"/>
  <c r="E7" i="35"/>
  <c r="F60" i="35" l="1"/>
  <c r="F62" i="35"/>
  <c r="H73" i="35"/>
  <c r="K73" i="35" s="1"/>
  <c r="H75" i="35"/>
  <c r="L75" i="35" s="1"/>
  <c r="M75" i="35" s="1"/>
  <c r="N75" i="35" s="1"/>
  <c r="H77" i="35"/>
  <c r="H79" i="35"/>
  <c r="K79" i="35" s="1"/>
  <c r="H81" i="35"/>
  <c r="L81" i="35" s="1"/>
  <c r="M81" i="35" s="1"/>
  <c r="N81" i="35" s="1"/>
  <c r="J252" i="35"/>
  <c r="K252" i="35" s="1"/>
  <c r="J332" i="35"/>
  <c r="F359" i="35"/>
  <c r="F58" i="35"/>
  <c r="H65" i="35"/>
  <c r="H69" i="35"/>
  <c r="J280" i="35"/>
  <c r="J330" i="35"/>
  <c r="K330" i="35" s="1"/>
  <c r="J385" i="35"/>
  <c r="H56" i="35"/>
  <c r="F59" i="35"/>
  <c r="H60" i="35"/>
  <c r="F63" i="35"/>
  <c r="H64" i="35"/>
  <c r="F67" i="35"/>
  <c r="F71" i="35"/>
  <c r="H72" i="35"/>
  <c r="K72" i="35" s="1"/>
  <c r="J73" i="35"/>
  <c r="J74" i="35"/>
  <c r="K74" i="35" s="1"/>
  <c r="J75" i="35"/>
  <c r="K75" i="35" s="1"/>
  <c r="J76" i="35"/>
  <c r="L76" i="35" s="1"/>
  <c r="M76" i="35" s="1"/>
  <c r="N76" i="35" s="1"/>
  <c r="J77" i="35"/>
  <c r="J78" i="35"/>
  <c r="K78" i="35" s="1"/>
  <c r="J79" i="35"/>
  <c r="J80" i="35"/>
  <c r="J81" i="35"/>
  <c r="J133" i="35"/>
  <c r="K133" i="35" s="1"/>
  <c r="J282" i="35"/>
  <c r="K282" i="35" s="1"/>
  <c r="J424" i="35"/>
  <c r="K80" i="35"/>
  <c r="H59" i="35"/>
  <c r="K59" i="35" s="1"/>
  <c r="H63" i="35"/>
  <c r="H67" i="35"/>
  <c r="H71" i="35"/>
  <c r="K77" i="35"/>
  <c r="F57" i="35"/>
  <c r="H58" i="35"/>
  <c r="L58" i="35" s="1"/>
  <c r="M58" i="35" s="1"/>
  <c r="N58" i="35" s="1"/>
  <c r="F61" i="35"/>
  <c r="H62" i="35"/>
  <c r="F65" i="35"/>
  <c r="H66" i="35"/>
  <c r="K66" i="35" s="1"/>
  <c r="F69" i="35"/>
  <c r="H70" i="35"/>
  <c r="K70" i="35" s="1"/>
  <c r="F82" i="35"/>
  <c r="J262" i="35"/>
  <c r="K262" i="35" s="1"/>
  <c r="F330" i="35"/>
  <c r="F332" i="35"/>
  <c r="J359" i="35"/>
  <c r="K359" i="35" s="1"/>
  <c r="J503" i="35"/>
  <c r="L503" i="35" s="1"/>
  <c r="M503" i="35" s="1"/>
  <c r="N503" i="35" s="1"/>
  <c r="K366" i="36"/>
  <c r="L361" i="36"/>
  <c r="M361" i="36" s="1"/>
  <c r="N361" i="36" s="1"/>
  <c r="K267" i="36"/>
  <c r="K259" i="36"/>
  <c r="K223" i="36"/>
  <c r="K209" i="36"/>
  <c r="K191" i="36"/>
  <c r="K163" i="36"/>
  <c r="K240" i="36"/>
  <c r="K232" i="36"/>
  <c r="K144" i="36"/>
  <c r="K194" i="36"/>
  <c r="K178" i="36"/>
  <c r="L94" i="36"/>
  <c r="M94" i="36" s="1"/>
  <c r="N94" i="36" s="1"/>
  <c r="L494" i="36"/>
  <c r="M494" i="36" s="1"/>
  <c r="N494" i="36" s="1"/>
  <c r="L323" i="36"/>
  <c r="M323" i="36" s="1"/>
  <c r="N323" i="36" s="1"/>
  <c r="L500" i="36"/>
  <c r="M500" i="36" s="1"/>
  <c r="N500" i="36" s="1"/>
  <c r="K440" i="36"/>
  <c r="L436" i="36"/>
  <c r="M436" i="36" s="1"/>
  <c r="N436" i="36" s="1"/>
  <c r="K362" i="36"/>
  <c r="K367" i="36"/>
  <c r="K249" i="36"/>
  <c r="K229" i="36"/>
  <c r="K201" i="36"/>
  <c r="K179" i="36"/>
  <c r="K175" i="36"/>
  <c r="K145" i="36"/>
  <c r="K141" i="36"/>
  <c r="K96" i="36"/>
  <c r="K452" i="36"/>
  <c r="L344" i="36"/>
  <c r="M344" i="36" s="1"/>
  <c r="N344" i="36" s="1"/>
  <c r="L276" i="36"/>
  <c r="M276" i="36" s="1"/>
  <c r="N276" i="36" s="1"/>
  <c r="K226" i="36"/>
  <c r="L461" i="36"/>
  <c r="M461" i="36" s="1"/>
  <c r="N461" i="36" s="1"/>
  <c r="L101" i="36"/>
  <c r="M101" i="36" s="1"/>
  <c r="N101" i="36" s="1"/>
  <c r="K506" i="36"/>
  <c r="L457" i="36"/>
  <c r="M457" i="36" s="1"/>
  <c r="N457" i="36" s="1"/>
  <c r="L354" i="36"/>
  <c r="M354" i="36" s="1"/>
  <c r="N354" i="36" s="1"/>
  <c r="L321" i="36"/>
  <c r="M321" i="36" s="1"/>
  <c r="N321" i="36" s="1"/>
  <c r="L281" i="36"/>
  <c r="M281" i="36" s="1"/>
  <c r="N281" i="36" s="1"/>
  <c r="K85" i="36"/>
  <c r="L219" i="36"/>
  <c r="M219" i="36" s="1"/>
  <c r="N219" i="36" s="1"/>
  <c r="L225" i="36"/>
  <c r="M225" i="36" s="1"/>
  <c r="N225" i="36" s="1"/>
  <c r="L233" i="36"/>
  <c r="M233" i="36" s="1"/>
  <c r="N233" i="36" s="1"/>
  <c r="L203" i="36"/>
  <c r="M203" i="36" s="1"/>
  <c r="N203" i="36" s="1"/>
  <c r="L195" i="36"/>
  <c r="M195" i="36" s="1"/>
  <c r="N195" i="36" s="1"/>
  <c r="L187" i="36"/>
  <c r="M187" i="36" s="1"/>
  <c r="N187" i="36" s="1"/>
  <c r="K355" i="36"/>
  <c r="K287" i="36"/>
  <c r="K116" i="36"/>
  <c r="K92" i="36"/>
  <c r="L264" i="36"/>
  <c r="M264" i="36" s="1"/>
  <c r="N264" i="36" s="1"/>
  <c r="L115" i="36"/>
  <c r="M115" i="36" s="1"/>
  <c r="N115" i="36" s="1"/>
  <c r="K442" i="36"/>
  <c r="L438" i="36"/>
  <c r="M438" i="36" s="1"/>
  <c r="N438" i="36" s="1"/>
  <c r="L128" i="36"/>
  <c r="M128" i="36" s="1"/>
  <c r="N128" i="36" s="1"/>
  <c r="L86" i="36"/>
  <c r="M86" i="36" s="1"/>
  <c r="N86" i="36" s="1"/>
  <c r="L299" i="36"/>
  <c r="M299" i="36" s="1"/>
  <c r="N299" i="36" s="1"/>
  <c r="L84" i="36"/>
  <c r="M84" i="36" s="1"/>
  <c r="N84" i="36" s="1"/>
  <c r="K345" i="36"/>
  <c r="K87" i="36"/>
  <c r="L492" i="36"/>
  <c r="M492" i="36" s="1"/>
  <c r="N492" i="36" s="1"/>
  <c r="L336" i="36"/>
  <c r="M336" i="36" s="1"/>
  <c r="N336" i="36" s="1"/>
  <c r="K306" i="36"/>
  <c r="L283" i="36"/>
  <c r="M283" i="36" s="1"/>
  <c r="N283" i="36" s="1"/>
  <c r="K275" i="36"/>
  <c r="L125" i="36"/>
  <c r="M125" i="36" s="1"/>
  <c r="N125" i="36" s="1"/>
  <c r="K448" i="36"/>
  <c r="K454" i="36"/>
  <c r="L289" i="36"/>
  <c r="M289" i="36" s="1"/>
  <c r="N289" i="36" s="1"/>
  <c r="L352" i="36"/>
  <c r="M352" i="36" s="1"/>
  <c r="N352" i="36" s="1"/>
  <c r="L122" i="36"/>
  <c r="M122" i="36" s="1"/>
  <c r="N122" i="36" s="1"/>
  <c r="L306" i="36"/>
  <c r="M306" i="36" s="1"/>
  <c r="N306" i="36" s="1"/>
  <c r="L442" i="36"/>
  <c r="M442" i="36" s="1"/>
  <c r="N442" i="36" s="1"/>
  <c r="L337" i="36"/>
  <c r="M337" i="36" s="1"/>
  <c r="N337" i="36" s="1"/>
  <c r="L307" i="36"/>
  <c r="M307" i="36" s="1"/>
  <c r="N307" i="36" s="1"/>
  <c r="K450" i="36"/>
  <c r="K335" i="36"/>
  <c r="K305" i="36"/>
  <c r="K370" i="36"/>
  <c r="L112" i="36"/>
  <c r="M112" i="36" s="1"/>
  <c r="N112" i="36" s="1"/>
  <c r="K243" i="36"/>
  <c r="L129" i="36"/>
  <c r="M129" i="36" s="1"/>
  <c r="N129" i="36" s="1"/>
  <c r="K347" i="36"/>
  <c r="K235" i="36"/>
  <c r="K227" i="36"/>
  <c r="K219" i="36"/>
  <c r="K203" i="36"/>
  <c r="K195" i="36"/>
  <c r="K117" i="36"/>
  <c r="K86" i="36"/>
  <c r="L127" i="36"/>
  <c r="M127" i="36" s="1"/>
  <c r="N127" i="36" s="1"/>
  <c r="L502" i="36"/>
  <c r="M502" i="36" s="1"/>
  <c r="N502" i="36" s="1"/>
  <c r="K273" i="36"/>
  <c r="L353" i="36"/>
  <c r="M353" i="36" s="1"/>
  <c r="N353" i="36" s="1"/>
  <c r="K28" i="35"/>
  <c r="K32" i="35"/>
  <c r="K34" i="35"/>
  <c r="K37" i="35"/>
  <c r="K40" i="35"/>
  <c r="K42" i="35"/>
  <c r="K45" i="35"/>
  <c r="K48" i="35"/>
  <c r="K51" i="35"/>
  <c r="K55" i="35"/>
  <c r="K57" i="35"/>
  <c r="K60" i="35"/>
  <c r="K63" i="35"/>
  <c r="K277" i="36"/>
  <c r="L277" i="36"/>
  <c r="M277" i="36" s="1"/>
  <c r="N277" i="36" s="1"/>
  <c r="L119" i="36"/>
  <c r="M119" i="36" s="1"/>
  <c r="N119" i="36" s="1"/>
  <c r="K119" i="36"/>
  <c r="K312" i="36"/>
  <c r="L312" i="36"/>
  <c r="M312" i="36" s="1"/>
  <c r="N312" i="36" s="1"/>
  <c r="K368" i="36"/>
  <c r="L368" i="36"/>
  <c r="M368" i="36" s="1"/>
  <c r="N368" i="36" s="1"/>
  <c r="L327" i="36"/>
  <c r="M327" i="36" s="1"/>
  <c r="N327" i="36" s="1"/>
  <c r="K327" i="36"/>
  <c r="K319" i="36"/>
  <c r="L319" i="36"/>
  <c r="M319" i="36" s="1"/>
  <c r="N319" i="36" s="1"/>
  <c r="K490" i="36"/>
  <c r="L490" i="36"/>
  <c r="M490" i="36" s="1"/>
  <c r="N490" i="36" s="1"/>
  <c r="F11" i="35"/>
  <c r="F15" i="35"/>
  <c r="F19" i="35"/>
  <c r="F23" i="35"/>
  <c r="F27" i="35"/>
  <c r="J83" i="35"/>
  <c r="H83" i="35"/>
  <c r="L83" i="35" s="1"/>
  <c r="M83" i="35" s="1"/>
  <c r="N83" i="35" s="1"/>
  <c r="J85" i="35"/>
  <c r="H85" i="35"/>
  <c r="J87" i="35"/>
  <c r="H87" i="35"/>
  <c r="L87" i="35" s="1"/>
  <c r="M87" i="35" s="1"/>
  <c r="N87" i="35" s="1"/>
  <c r="J89" i="35"/>
  <c r="L89" i="35" s="1"/>
  <c r="M89" i="35" s="1"/>
  <c r="N89" i="35" s="1"/>
  <c r="H89" i="35"/>
  <c r="J91" i="35"/>
  <c r="H91" i="35"/>
  <c r="L91" i="35" s="1"/>
  <c r="M91" i="35" s="1"/>
  <c r="N91" i="35" s="1"/>
  <c r="J93" i="35"/>
  <c r="L93" i="35" s="1"/>
  <c r="M93" i="35" s="1"/>
  <c r="N93" i="35" s="1"/>
  <c r="H93" i="35"/>
  <c r="J95" i="35"/>
  <c r="H95" i="35"/>
  <c r="L95" i="35" s="1"/>
  <c r="M95" i="35" s="1"/>
  <c r="N95" i="35" s="1"/>
  <c r="J97" i="35"/>
  <c r="H97" i="35"/>
  <c r="J99" i="35"/>
  <c r="H99" i="35"/>
  <c r="L99" i="35" s="1"/>
  <c r="M99" i="35" s="1"/>
  <c r="N99" i="35" s="1"/>
  <c r="J101" i="35"/>
  <c r="H101" i="35"/>
  <c r="J103" i="35"/>
  <c r="H103" i="35"/>
  <c r="L103" i="35" s="1"/>
  <c r="M103" i="35" s="1"/>
  <c r="N103" i="35" s="1"/>
  <c r="J105" i="35"/>
  <c r="L105" i="35" s="1"/>
  <c r="M105" i="35" s="1"/>
  <c r="N105" i="35" s="1"/>
  <c r="H105" i="35"/>
  <c r="J107" i="35"/>
  <c r="H107" i="35"/>
  <c r="L107" i="35" s="1"/>
  <c r="M107" i="35" s="1"/>
  <c r="N107" i="35" s="1"/>
  <c r="J109" i="35"/>
  <c r="L109" i="35" s="1"/>
  <c r="M109" i="35" s="1"/>
  <c r="N109" i="35" s="1"/>
  <c r="H109" i="35"/>
  <c r="J111" i="35"/>
  <c r="H111" i="35"/>
  <c r="L111" i="35" s="1"/>
  <c r="M111" i="35" s="1"/>
  <c r="N111" i="35" s="1"/>
  <c r="J113" i="35"/>
  <c r="H113" i="35"/>
  <c r="J115" i="35"/>
  <c r="H115" i="35"/>
  <c r="L115" i="35" s="1"/>
  <c r="M115" i="35" s="1"/>
  <c r="N115" i="35" s="1"/>
  <c r="J117" i="35"/>
  <c r="H117" i="35"/>
  <c r="J119" i="35"/>
  <c r="H119" i="35"/>
  <c r="L119" i="35" s="1"/>
  <c r="M119" i="35" s="1"/>
  <c r="N119" i="35" s="1"/>
  <c r="J121" i="35"/>
  <c r="L121" i="35" s="1"/>
  <c r="M121" i="35" s="1"/>
  <c r="N121" i="35" s="1"/>
  <c r="H121" i="35"/>
  <c r="J123" i="35"/>
  <c r="H123" i="35"/>
  <c r="L123" i="35" s="1"/>
  <c r="M123" i="35" s="1"/>
  <c r="N123" i="35" s="1"/>
  <c r="J125" i="35"/>
  <c r="L125" i="35" s="1"/>
  <c r="M125" i="35" s="1"/>
  <c r="N125" i="35" s="1"/>
  <c r="H125" i="35"/>
  <c r="J127" i="35"/>
  <c r="H127" i="35"/>
  <c r="L127" i="35" s="1"/>
  <c r="M127" i="35" s="1"/>
  <c r="N127" i="35" s="1"/>
  <c r="F129" i="35"/>
  <c r="J129" i="35"/>
  <c r="H448" i="35"/>
  <c r="J448" i="35"/>
  <c r="L448" i="35" s="1"/>
  <c r="M448" i="35" s="1"/>
  <c r="N448" i="35" s="1"/>
  <c r="F448" i="35"/>
  <c r="K446" i="36"/>
  <c r="K263" i="36"/>
  <c r="K336" i="36"/>
  <c r="L313" i="36"/>
  <c r="M313" i="36" s="1"/>
  <c r="N313" i="36" s="1"/>
  <c r="K313" i="36"/>
  <c r="K282" i="36"/>
  <c r="L282" i="36"/>
  <c r="M282" i="36" s="1"/>
  <c r="N282" i="36" s="1"/>
  <c r="K98" i="36"/>
  <c r="L98" i="36"/>
  <c r="M98" i="36" s="1"/>
  <c r="N98" i="36" s="1"/>
  <c r="L363" i="36"/>
  <c r="M363" i="36" s="1"/>
  <c r="N363" i="36" s="1"/>
  <c r="K363" i="36"/>
  <c r="K130" i="36"/>
  <c r="L130" i="36"/>
  <c r="M130" i="36" s="1"/>
  <c r="N130" i="36" s="1"/>
  <c r="L100" i="36"/>
  <c r="M100" i="36" s="1"/>
  <c r="N100" i="36" s="1"/>
  <c r="K100" i="36"/>
  <c r="L360" i="36"/>
  <c r="M360" i="36" s="1"/>
  <c r="N360" i="36" s="1"/>
  <c r="K360" i="36"/>
  <c r="K29" i="35"/>
  <c r="K31" i="35"/>
  <c r="K35" i="35"/>
  <c r="K36" i="35"/>
  <c r="K39" i="35"/>
  <c r="K43" i="35"/>
  <c r="K46" i="35"/>
  <c r="K49" i="35"/>
  <c r="K52" i="35"/>
  <c r="K54" i="35"/>
  <c r="K56" i="35"/>
  <c r="K62" i="35"/>
  <c r="K65" i="35"/>
  <c r="K67" i="35"/>
  <c r="K69" i="35"/>
  <c r="K314" i="36"/>
  <c r="L314" i="36"/>
  <c r="M314" i="36" s="1"/>
  <c r="N314" i="36" s="1"/>
  <c r="K78" i="36"/>
  <c r="L78" i="36"/>
  <c r="M78" i="36" s="1"/>
  <c r="N78" i="36" s="1"/>
  <c r="K296" i="36"/>
  <c r="L296" i="36"/>
  <c r="M296" i="36" s="1"/>
  <c r="N296" i="36" s="1"/>
  <c r="K359" i="36"/>
  <c r="L359" i="36"/>
  <c r="M359" i="36" s="1"/>
  <c r="N359" i="36" s="1"/>
  <c r="L271" i="36"/>
  <c r="M271" i="36" s="1"/>
  <c r="N271" i="36" s="1"/>
  <c r="K271" i="36"/>
  <c r="L432" i="36"/>
  <c r="M432" i="36" s="1"/>
  <c r="N432" i="36" s="1"/>
  <c r="K432" i="36"/>
  <c r="K189" i="36"/>
  <c r="K108" i="36"/>
  <c r="L108" i="36"/>
  <c r="M108" i="36" s="1"/>
  <c r="N108" i="36" s="1"/>
  <c r="F83" i="35"/>
  <c r="F85" i="35"/>
  <c r="F87" i="35"/>
  <c r="F89" i="35"/>
  <c r="F91" i="35"/>
  <c r="F93" i="35"/>
  <c r="F95" i="35"/>
  <c r="F97" i="35"/>
  <c r="F99" i="35"/>
  <c r="F101" i="35"/>
  <c r="F103" i="35"/>
  <c r="F105" i="35"/>
  <c r="F107" i="35"/>
  <c r="F109" i="35"/>
  <c r="F111" i="35"/>
  <c r="F113" i="35"/>
  <c r="F115" i="35"/>
  <c r="F117" i="35"/>
  <c r="F119" i="35"/>
  <c r="F121" i="35"/>
  <c r="F123" i="35"/>
  <c r="F125" i="35"/>
  <c r="F127" i="35"/>
  <c r="H129" i="35"/>
  <c r="H422" i="35"/>
  <c r="J422" i="35"/>
  <c r="K283" i="36"/>
  <c r="L82" i="36"/>
  <c r="M82" i="36" s="1"/>
  <c r="N82" i="36" s="1"/>
  <c r="L350" i="36"/>
  <c r="M350" i="36" s="1"/>
  <c r="N350" i="36" s="1"/>
  <c r="K350" i="36"/>
  <c r="L434" i="36"/>
  <c r="M434" i="36" s="1"/>
  <c r="N434" i="36" s="1"/>
  <c r="K434" i="36"/>
  <c r="K343" i="36"/>
  <c r="L343" i="36"/>
  <c r="M343" i="36" s="1"/>
  <c r="N343" i="36" s="1"/>
  <c r="K30" i="35"/>
  <c r="K33" i="35"/>
  <c r="K38" i="35"/>
  <c r="K41" i="35"/>
  <c r="K44" i="35"/>
  <c r="K47" i="35"/>
  <c r="K50" i="35"/>
  <c r="K53" i="35"/>
  <c r="K58" i="35"/>
  <c r="K61" i="35"/>
  <c r="K64" i="35"/>
  <c r="K68" i="35"/>
  <c r="K71" i="35"/>
  <c r="J84" i="35"/>
  <c r="L84" i="35" s="1"/>
  <c r="M84" i="35" s="1"/>
  <c r="N84" i="35" s="1"/>
  <c r="H84" i="35"/>
  <c r="J86" i="35"/>
  <c r="H86" i="35"/>
  <c r="L86" i="35" s="1"/>
  <c r="M86" i="35" s="1"/>
  <c r="N86" i="35" s="1"/>
  <c r="J88" i="35"/>
  <c r="L88" i="35" s="1"/>
  <c r="M88" i="35" s="1"/>
  <c r="N88" i="35" s="1"/>
  <c r="H88" i="35"/>
  <c r="J90" i="35"/>
  <c r="H90" i="35"/>
  <c r="J92" i="35"/>
  <c r="H92" i="35"/>
  <c r="J94" i="35"/>
  <c r="H94" i="35"/>
  <c r="L94" i="35" s="1"/>
  <c r="M94" i="35" s="1"/>
  <c r="N94" i="35" s="1"/>
  <c r="J96" i="35"/>
  <c r="H96" i="35"/>
  <c r="J98" i="35"/>
  <c r="H98" i="35"/>
  <c r="L98" i="35" s="1"/>
  <c r="M98" i="35" s="1"/>
  <c r="N98" i="35" s="1"/>
  <c r="J100" i="35"/>
  <c r="L100" i="35" s="1"/>
  <c r="M100" i="35" s="1"/>
  <c r="N100" i="35" s="1"/>
  <c r="H100" i="35"/>
  <c r="J102" i="35"/>
  <c r="H102" i="35"/>
  <c r="L102" i="35" s="1"/>
  <c r="M102" i="35" s="1"/>
  <c r="N102" i="35" s="1"/>
  <c r="J104" i="35"/>
  <c r="L104" i="35" s="1"/>
  <c r="M104" i="35" s="1"/>
  <c r="N104" i="35" s="1"/>
  <c r="H104" i="35"/>
  <c r="J106" i="35"/>
  <c r="H106" i="35"/>
  <c r="J108" i="35"/>
  <c r="H108" i="35"/>
  <c r="J110" i="35"/>
  <c r="H110" i="35"/>
  <c r="L110" i="35" s="1"/>
  <c r="M110" i="35" s="1"/>
  <c r="N110" i="35" s="1"/>
  <c r="J112" i="35"/>
  <c r="H112" i="35"/>
  <c r="J114" i="35"/>
  <c r="H114" i="35"/>
  <c r="L114" i="35" s="1"/>
  <c r="M114" i="35" s="1"/>
  <c r="N114" i="35" s="1"/>
  <c r="J116" i="35"/>
  <c r="L116" i="35" s="1"/>
  <c r="M116" i="35" s="1"/>
  <c r="N116" i="35" s="1"/>
  <c r="H116" i="35"/>
  <c r="J118" i="35"/>
  <c r="H118" i="35"/>
  <c r="L118" i="35" s="1"/>
  <c r="M118" i="35" s="1"/>
  <c r="N118" i="35" s="1"/>
  <c r="J120" i="35"/>
  <c r="L120" i="35" s="1"/>
  <c r="M120" i="35" s="1"/>
  <c r="N120" i="35" s="1"/>
  <c r="H120" i="35"/>
  <c r="J122" i="35"/>
  <c r="H122" i="35"/>
  <c r="J124" i="35"/>
  <c r="H124" i="35"/>
  <c r="J126" i="35"/>
  <c r="H126" i="35"/>
  <c r="L126" i="35" s="1"/>
  <c r="M126" i="35" s="1"/>
  <c r="N126" i="35" s="1"/>
  <c r="J128" i="35"/>
  <c r="H128" i="35"/>
  <c r="H430" i="35"/>
  <c r="J430" i="35"/>
  <c r="L430" i="35" s="1"/>
  <c r="M430" i="35" s="1"/>
  <c r="N430" i="35" s="1"/>
  <c r="H446" i="35"/>
  <c r="L446" i="35" s="1"/>
  <c r="M446" i="35" s="1"/>
  <c r="N446" i="35" s="1"/>
  <c r="J446" i="35"/>
  <c r="F446" i="35"/>
  <c r="H450" i="35"/>
  <c r="L450" i="35" s="1"/>
  <c r="M450" i="35" s="1"/>
  <c r="N450" i="35" s="1"/>
  <c r="F450" i="35"/>
  <c r="L275" i="36"/>
  <c r="M275" i="36" s="1"/>
  <c r="N275" i="36" s="1"/>
  <c r="L189" i="36"/>
  <c r="M189" i="36" s="1"/>
  <c r="N189" i="36" s="1"/>
  <c r="K492" i="36"/>
  <c r="J138" i="35"/>
  <c r="H141" i="35"/>
  <c r="H158" i="35"/>
  <c r="L158" i="35" s="1"/>
  <c r="M158" i="35" s="1"/>
  <c r="N158" i="35" s="1"/>
  <c r="H214" i="35"/>
  <c r="K214" i="35" s="1"/>
  <c r="F244" i="35"/>
  <c r="F246" i="35"/>
  <c r="J414" i="35"/>
  <c r="K414" i="35" s="1"/>
  <c r="F434" i="35"/>
  <c r="F461" i="35"/>
  <c r="F487" i="35"/>
  <c r="F489" i="35"/>
  <c r="L309" i="36"/>
  <c r="M309" i="36" s="1"/>
  <c r="N309" i="36" s="1"/>
  <c r="L85" i="36"/>
  <c r="M85" i="36" s="1"/>
  <c r="N85" i="36" s="1"/>
  <c r="L79" i="36"/>
  <c r="M79" i="36" s="1"/>
  <c r="N79" i="36" s="1"/>
  <c r="L93" i="36"/>
  <c r="M93" i="36" s="1"/>
  <c r="N93" i="36" s="1"/>
  <c r="J134" i="35"/>
  <c r="L134" i="35" s="1"/>
  <c r="M134" i="35" s="1"/>
  <c r="N134" i="35" s="1"/>
  <c r="H137" i="35"/>
  <c r="K137" i="35" s="1"/>
  <c r="J141" i="35"/>
  <c r="H166" i="35"/>
  <c r="L166" i="35" s="1"/>
  <c r="M166" i="35" s="1"/>
  <c r="N166" i="35" s="1"/>
  <c r="H196" i="35"/>
  <c r="L196" i="35" s="1"/>
  <c r="M196" i="35" s="1"/>
  <c r="N196" i="35" s="1"/>
  <c r="J244" i="35"/>
  <c r="L244" i="35" s="1"/>
  <c r="M244" i="35" s="1"/>
  <c r="N244" i="35" s="1"/>
  <c r="J246" i="35"/>
  <c r="F280" i="35"/>
  <c r="F282" i="35"/>
  <c r="F284" i="35"/>
  <c r="J434" i="35"/>
  <c r="F481" i="35"/>
  <c r="J487" i="35"/>
  <c r="K487" i="35" s="1"/>
  <c r="F503" i="35"/>
  <c r="L468" i="36"/>
  <c r="M468" i="36" s="1"/>
  <c r="N468" i="36" s="1"/>
  <c r="L476" i="36"/>
  <c r="M476" i="36" s="1"/>
  <c r="N476" i="36" s="1"/>
  <c r="H132" i="35"/>
  <c r="H136" i="35"/>
  <c r="H140" i="35"/>
  <c r="F143" i="35"/>
  <c r="H216" i="35"/>
  <c r="J216" i="35"/>
  <c r="H234" i="35"/>
  <c r="F234" i="35"/>
  <c r="H300" i="35"/>
  <c r="L300" i="35" s="1"/>
  <c r="M300" i="35" s="1"/>
  <c r="N300" i="35" s="1"/>
  <c r="J300" i="35"/>
  <c r="J316" i="35"/>
  <c r="K316" i="35" s="1"/>
  <c r="H375" i="35"/>
  <c r="J375" i="35"/>
  <c r="K375" i="35" s="1"/>
  <c r="F399" i="35"/>
  <c r="H455" i="35"/>
  <c r="J471" i="35"/>
  <c r="L471" i="35" s="1"/>
  <c r="M471" i="35" s="1"/>
  <c r="N471" i="35" s="1"/>
  <c r="J495" i="35"/>
  <c r="L495" i="35" s="1"/>
  <c r="M495" i="35" s="1"/>
  <c r="N495" i="35" s="1"/>
  <c r="K284" i="36"/>
  <c r="K256" i="36"/>
  <c r="L256" i="36"/>
  <c r="M256" i="36" s="1"/>
  <c r="N256" i="36" s="1"/>
  <c r="L298" i="36"/>
  <c r="M298" i="36" s="1"/>
  <c r="N298" i="36" s="1"/>
  <c r="K298" i="36"/>
  <c r="L320" i="36"/>
  <c r="M320" i="36" s="1"/>
  <c r="N320" i="36" s="1"/>
  <c r="K320" i="36"/>
  <c r="L272" i="36"/>
  <c r="M272" i="36" s="1"/>
  <c r="N272" i="36" s="1"/>
  <c r="K272" i="36"/>
  <c r="L250" i="36"/>
  <c r="M250" i="36" s="1"/>
  <c r="N250" i="36" s="1"/>
  <c r="K250" i="36"/>
  <c r="L81" i="36"/>
  <c r="M81" i="36" s="1"/>
  <c r="N81" i="36" s="1"/>
  <c r="K81" i="36"/>
  <c r="L338" i="36"/>
  <c r="M338" i="36" s="1"/>
  <c r="N338" i="36" s="1"/>
  <c r="K338" i="36"/>
  <c r="J11" i="35"/>
  <c r="F14" i="35"/>
  <c r="J15" i="35"/>
  <c r="K15" i="35" s="1"/>
  <c r="F18" i="35"/>
  <c r="J19" i="35"/>
  <c r="F22" i="35"/>
  <c r="J23" i="35"/>
  <c r="K23" i="35" s="1"/>
  <c r="F26" i="35"/>
  <c r="J27" i="35"/>
  <c r="H131" i="35"/>
  <c r="J132" i="35"/>
  <c r="H135" i="35"/>
  <c r="J136" i="35"/>
  <c r="H139" i="35"/>
  <c r="J140" i="35"/>
  <c r="J142" i="35"/>
  <c r="F142" i="35"/>
  <c r="H220" i="35"/>
  <c r="K220" i="35" s="1"/>
  <c r="J220" i="35"/>
  <c r="F220" i="35"/>
  <c r="J234" i="35"/>
  <c r="K234" i="35" s="1"/>
  <c r="H254" i="35"/>
  <c r="F254" i="35"/>
  <c r="H272" i="35"/>
  <c r="J272" i="35"/>
  <c r="L272" i="35" s="1"/>
  <c r="M272" i="35" s="1"/>
  <c r="N272" i="35" s="1"/>
  <c r="H290" i="35"/>
  <c r="J290" i="35"/>
  <c r="F290" i="35"/>
  <c r="H338" i="35"/>
  <c r="J338" i="35"/>
  <c r="H408" i="35"/>
  <c r="J408" i="35"/>
  <c r="F442" i="35"/>
  <c r="L450" i="36"/>
  <c r="M450" i="36" s="1"/>
  <c r="N450" i="36" s="1"/>
  <c r="K354" i="36"/>
  <c r="K438" i="36"/>
  <c r="K299" i="36"/>
  <c r="K457" i="36"/>
  <c r="L345" i="36"/>
  <c r="M345" i="36" s="1"/>
  <c r="N345" i="36" s="1"/>
  <c r="L324" i="36"/>
  <c r="M324" i="36" s="1"/>
  <c r="N324" i="36" s="1"/>
  <c r="K308" i="36"/>
  <c r="L261" i="36"/>
  <c r="M261" i="36" s="1"/>
  <c r="N261" i="36" s="1"/>
  <c r="K128" i="36"/>
  <c r="K260" i="36"/>
  <c r="L90" i="36"/>
  <c r="M90" i="36" s="1"/>
  <c r="N90" i="36" s="1"/>
  <c r="L126" i="36"/>
  <c r="M126" i="36" s="1"/>
  <c r="N126" i="36" s="1"/>
  <c r="L466" i="36"/>
  <c r="M466" i="36" s="1"/>
  <c r="N466" i="36" s="1"/>
  <c r="L342" i="36"/>
  <c r="M342" i="36" s="1"/>
  <c r="N342" i="36" s="1"/>
  <c r="K342" i="36"/>
  <c r="L506" i="36"/>
  <c r="M506" i="36" s="1"/>
  <c r="N506" i="36" s="1"/>
  <c r="K107" i="36"/>
  <c r="L87" i="36"/>
  <c r="M87" i="36" s="1"/>
  <c r="N87" i="36" s="1"/>
  <c r="F13" i="35"/>
  <c r="J14" i="35"/>
  <c r="F17" i="35"/>
  <c r="J18" i="35"/>
  <c r="K18" i="35" s="1"/>
  <c r="F21" i="35"/>
  <c r="J22" i="35"/>
  <c r="F25" i="35"/>
  <c r="J26" i="35"/>
  <c r="K26" i="35" s="1"/>
  <c r="H130" i="35"/>
  <c r="K130" i="35" s="1"/>
  <c r="J131" i="35"/>
  <c r="H134" i="35"/>
  <c r="J135" i="35"/>
  <c r="L135" i="35" s="1"/>
  <c r="M135" i="35" s="1"/>
  <c r="N135" i="35" s="1"/>
  <c r="H138" i="35"/>
  <c r="K138" i="35" s="1"/>
  <c r="J139" i="35"/>
  <c r="H142" i="35"/>
  <c r="F147" i="35"/>
  <c r="H156" i="35"/>
  <c r="K156" i="35" s="1"/>
  <c r="H162" i="35"/>
  <c r="K162" i="35" s="1"/>
  <c r="H242" i="35"/>
  <c r="J242" i="35"/>
  <c r="J254" i="35"/>
  <c r="L254" i="35" s="1"/>
  <c r="M254" i="35" s="1"/>
  <c r="N254" i="35" s="1"/>
  <c r="H264" i="35"/>
  <c r="F264" i="35"/>
  <c r="F272" i="35"/>
  <c r="H298" i="35"/>
  <c r="J298" i="35"/>
  <c r="H302" i="35"/>
  <c r="J302" i="35"/>
  <c r="H312" i="35"/>
  <c r="F312" i="35"/>
  <c r="J312" i="35"/>
  <c r="H377" i="35"/>
  <c r="J377" i="35"/>
  <c r="H418" i="35"/>
  <c r="J418" i="35"/>
  <c r="H426" i="35"/>
  <c r="F426" i="35"/>
  <c r="J440" i="35"/>
  <c r="K440" i="35" s="1"/>
  <c r="J442" i="35"/>
  <c r="H454" i="35"/>
  <c r="F454" i="35"/>
  <c r="J454" i="35"/>
  <c r="L454" i="35" s="1"/>
  <c r="M454" i="35" s="1"/>
  <c r="N454" i="35" s="1"/>
  <c r="K295" i="36"/>
  <c r="K337" i="36"/>
  <c r="L305" i="36"/>
  <c r="M305" i="36" s="1"/>
  <c r="N305" i="36" s="1"/>
  <c r="L269" i="36"/>
  <c r="M269" i="36" s="1"/>
  <c r="N269" i="36" s="1"/>
  <c r="K245" i="36"/>
  <c r="L365" i="36"/>
  <c r="M365" i="36" s="1"/>
  <c r="N365" i="36" s="1"/>
  <c r="K349" i="36"/>
  <c r="K309" i="36"/>
  <c r="K274" i="36"/>
  <c r="L107" i="36"/>
  <c r="M107" i="36" s="1"/>
  <c r="N107" i="36" s="1"/>
  <c r="L488" i="36"/>
  <c r="M488" i="36" s="1"/>
  <c r="N488" i="36" s="1"/>
  <c r="L472" i="36"/>
  <c r="M472" i="36" s="1"/>
  <c r="N472" i="36" s="1"/>
  <c r="K459" i="36"/>
  <c r="K496" i="36"/>
  <c r="L330" i="36"/>
  <c r="M330" i="36" s="1"/>
  <c r="N330" i="36" s="1"/>
  <c r="K307" i="36"/>
  <c r="L95" i="36"/>
  <c r="M95" i="36" s="1"/>
  <c r="N95" i="36" s="1"/>
  <c r="K95" i="36"/>
  <c r="K83" i="36"/>
  <c r="L83" i="36"/>
  <c r="M83" i="36" s="1"/>
  <c r="N83" i="36" s="1"/>
  <c r="L329" i="36"/>
  <c r="M329" i="36" s="1"/>
  <c r="N329" i="36" s="1"/>
  <c r="K329" i="36"/>
  <c r="K311" i="36"/>
  <c r="K484" i="36"/>
  <c r="L484" i="36"/>
  <c r="M484" i="36" s="1"/>
  <c r="N484" i="36" s="1"/>
  <c r="L97" i="36"/>
  <c r="M97" i="36" s="1"/>
  <c r="N97" i="36" s="1"/>
  <c r="K97" i="36"/>
  <c r="L444" i="36"/>
  <c r="M444" i="36" s="1"/>
  <c r="N444" i="36" s="1"/>
  <c r="K444" i="36"/>
  <c r="L88" i="36"/>
  <c r="M88" i="36" s="1"/>
  <c r="N88" i="36" s="1"/>
  <c r="K88" i="36"/>
  <c r="J146" i="35"/>
  <c r="H146" i="35"/>
  <c r="J170" i="35"/>
  <c r="L170" i="35" s="1"/>
  <c r="M170" i="35" s="1"/>
  <c r="N170" i="35" s="1"/>
  <c r="F170" i="35"/>
  <c r="H226" i="35"/>
  <c r="K226" i="35" s="1"/>
  <c r="J226" i="35"/>
  <c r="H236" i="35"/>
  <c r="K236" i="35" s="1"/>
  <c r="F236" i="35"/>
  <c r="H270" i="35"/>
  <c r="J270" i="35"/>
  <c r="H292" i="35"/>
  <c r="J292" i="35"/>
  <c r="H354" i="35"/>
  <c r="L354" i="35" s="1"/>
  <c r="M354" i="35" s="1"/>
  <c r="N354" i="35" s="1"/>
  <c r="J354" i="35"/>
  <c r="H406" i="35"/>
  <c r="J406" i="35"/>
  <c r="L406" i="35" s="1"/>
  <c r="M406" i="35" s="1"/>
  <c r="N406" i="35" s="1"/>
  <c r="H410" i="35"/>
  <c r="L410" i="35" s="1"/>
  <c r="M410" i="35" s="1"/>
  <c r="N410" i="35" s="1"/>
  <c r="J410" i="35"/>
  <c r="H432" i="35"/>
  <c r="J432" i="35"/>
  <c r="L292" i="36"/>
  <c r="M292" i="36" s="1"/>
  <c r="N292" i="36" s="1"/>
  <c r="K292" i="36"/>
  <c r="H218" i="35"/>
  <c r="J218" i="35"/>
  <c r="H310" i="35"/>
  <c r="K310" i="35" s="1"/>
  <c r="F310" i="35"/>
  <c r="H326" i="35"/>
  <c r="J326" i="35"/>
  <c r="H391" i="35"/>
  <c r="K391" i="35" s="1"/>
  <c r="F391" i="35"/>
  <c r="H416" i="35"/>
  <c r="J416" i="35"/>
  <c r="H438" i="35"/>
  <c r="J438" i="35"/>
  <c r="K318" i="36"/>
  <c r="K285" i="36"/>
  <c r="K424" i="35"/>
  <c r="K434" i="35"/>
  <c r="K452" i="35"/>
  <c r="K316" i="36"/>
  <c r="L132" i="36"/>
  <c r="M132" i="36" s="1"/>
  <c r="N132" i="36" s="1"/>
  <c r="L109" i="36"/>
  <c r="M109" i="36" s="1"/>
  <c r="N109" i="36" s="1"/>
  <c r="L28" i="35"/>
  <c r="M28" i="35" s="1"/>
  <c r="N28" i="35" s="1"/>
  <c r="L29" i="35"/>
  <c r="M29" i="35" s="1"/>
  <c r="N29" i="35" s="1"/>
  <c r="L30" i="35"/>
  <c r="M30" i="35" s="1"/>
  <c r="N30" i="35" s="1"/>
  <c r="L31" i="35"/>
  <c r="M31" i="35" s="1"/>
  <c r="N31" i="35" s="1"/>
  <c r="L32" i="35"/>
  <c r="M32" i="35" s="1"/>
  <c r="N32" i="35" s="1"/>
  <c r="L33" i="35"/>
  <c r="M33" i="35" s="1"/>
  <c r="N33" i="35" s="1"/>
  <c r="L34" i="35"/>
  <c r="M34" i="35" s="1"/>
  <c r="N34" i="35" s="1"/>
  <c r="L35" i="35"/>
  <c r="M35" i="35" s="1"/>
  <c r="N35" i="35" s="1"/>
  <c r="L36" i="35"/>
  <c r="M36" i="35" s="1"/>
  <c r="N36" i="35" s="1"/>
  <c r="L37" i="35"/>
  <c r="M37" i="35" s="1"/>
  <c r="N37" i="35" s="1"/>
  <c r="L38" i="35"/>
  <c r="M38" i="35" s="1"/>
  <c r="N38" i="35" s="1"/>
  <c r="L39" i="35"/>
  <c r="M39" i="35" s="1"/>
  <c r="N39" i="35" s="1"/>
  <c r="L40" i="35"/>
  <c r="M40" i="35" s="1"/>
  <c r="N40" i="35" s="1"/>
  <c r="L41" i="35"/>
  <c r="M41" i="35" s="1"/>
  <c r="N41" i="35" s="1"/>
  <c r="L42" i="35"/>
  <c r="M42" i="35" s="1"/>
  <c r="N42" i="35" s="1"/>
  <c r="L43" i="35"/>
  <c r="M43" i="35" s="1"/>
  <c r="N43" i="35" s="1"/>
  <c r="L44" i="35"/>
  <c r="M44" i="35" s="1"/>
  <c r="N44" i="35" s="1"/>
  <c r="L45" i="35"/>
  <c r="M45" i="35" s="1"/>
  <c r="N45" i="35" s="1"/>
  <c r="L46" i="35"/>
  <c r="M46" i="35" s="1"/>
  <c r="N46" i="35" s="1"/>
  <c r="L47" i="35"/>
  <c r="M47" i="35" s="1"/>
  <c r="N47" i="35" s="1"/>
  <c r="L48" i="35"/>
  <c r="M48" i="35" s="1"/>
  <c r="N48" i="35" s="1"/>
  <c r="L49" i="35"/>
  <c r="M49" i="35" s="1"/>
  <c r="N49" i="35" s="1"/>
  <c r="L50" i="35"/>
  <c r="M50" i="35" s="1"/>
  <c r="N50" i="35" s="1"/>
  <c r="L51" i="35"/>
  <c r="M51" i="35" s="1"/>
  <c r="N51" i="35" s="1"/>
  <c r="L52" i="35"/>
  <c r="M52" i="35" s="1"/>
  <c r="N52" i="35" s="1"/>
  <c r="L53" i="35"/>
  <c r="M53" i="35" s="1"/>
  <c r="N53" i="35" s="1"/>
  <c r="L54" i="35"/>
  <c r="M54" i="35" s="1"/>
  <c r="N54" i="35" s="1"/>
  <c r="L55" i="35"/>
  <c r="M55" i="35" s="1"/>
  <c r="N55" i="35" s="1"/>
  <c r="L56" i="35"/>
  <c r="M56" i="35" s="1"/>
  <c r="N56" i="35" s="1"/>
  <c r="L162" i="35"/>
  <c r="M162" i="35" s="1"/>
  <c r="N162" i="35" s="1"/>
  <c r="K244" i="35"/>
  <c r="K264" i="35"/>
  <c r="K422" i="35"/>
  <c r="K474" i="36"/>
  <c r="K333" i="36"/>
  <c r="K301" i="36"/>
  <c r="L142" i="35"/>
  <c r="M142" i="35" s="1"/>
  <c r="N142" i="35" s="1"/>
  <c r="K280" i="35"/>
  <c r="K284" i="35"/>
  <c r="L330" i="35"/>
  <c r="M330" i="35" s="1"/>
  <c r="N330" i="35" s="1"/>
  <c r="K334" i="36"/>
  <c r="K302" i="36"/>
  <c r="K286" i="36"/>
  <c r="K252" i="36"/>
  <c r="L317" i="36"/>
  <c r="M317" i="36" s="1"/>
  <c r="N317" i="36" s="1"/>
  <c r="L285" i="36"/>
  <c r="M285" i="36" s="1"/>
  <c r="N285" i="36" s="1"/>
  <c r="K468" i="36"/>
  <c r="L455" i="36"/>
  <c r="M455" i="36" s="1"/>
  <c r="N455" i="36" s="1"/>
  <c r="K455" i="36"/>
  <c r="K476" i="36"/>
  <c r="L293" i="36"/>
  <c r="M293" i="36" s="1"/>
  <c r="N293" i="36" s="1"/>
  <c r="K244" i="36"/>
  <c r="L474" i="36"/>
  <c r="M474" i="36" s="1"/>
  <c r="N474" i="36" s="1"/>
  <c r="L340" i="36"/>
  <c r="M340" i="36" s="1"/>
  <c r="N340" i="36" s="1"/>
  <c r="L316" i="36"/>
  <c r="M316" i="36" s="1"/>
  <c r="N316" i="36" s="1"/>
  <c r="K357" i="36"/>
  <c r="K341" i="36"/>
  <c r="L268" i="36"/>
  <c r="M268" i="36" s="1"/>
  <c r="N268" i="36" s="1"/>
  <c r="L333" i="36"/>
  <c r="M333" i="36" s="1"/>
  <c r="N333" i="36" s="1"/>
  <c r="L301" i="36"/>
  <c r="M301" i="36" s="1"/>
  <c r="N301" i="36" s="1"/>
  <c r="K466" i="36"/>
  <c r="L318" i="36"/>
  <c r="M318" i="36" s="1"/>
  <c r="N318" i="36" s="1"/>
  <c r="L482" i="36"/>
  <c r="M482" i="36" s="1"/>
  <c r="N482" i="36" s="1"/>
  <c r="K358" i="36"/>
  <c r="K326" i="36"/>
  <c r="K310" i="36"/>
  <c r="K294" i="36"/>
  <c r="L480" i="36"/>
  <c r="M480" i="36" s="1"/>
  <c r="N480" i="36" s="1"/>
  <c r="L478" i="36"/>
  <c r="M478" i="36" s="1"/>
  <c r="N478" i="36" s="1"/>
  <c r="K478" i="36"/>
  <c r="L470" i="36"/>
  <c r="M470" i="36" s="1"/>
  <c r="N470" i="36" s="1"/>
  <c r="K470" i="36"/>
  <c r="K381" i="36"/>
  <c r="L381" i="36"/>
  <c r="M381" i="36" s="1"/>
  <c r="N381" i="36" s="1"/>
  <c r="K408" i="36"/>
  <c r="L408" i="36"/>
  <c r="M408" i="36" s="1"/>
  <c r="N408" i="36" s="1"/>
  <c r="L73" i="36"/>
  <c r="M73" i="36" s="1"/>
  <c r="N73" i="36" s="1"/>
  <c r="K73" i="36"/>
  <c r="L67" i="36"/>
  <c r="M67" i="36" s="1"/>
  <c r="N67" i="36" s="1"/>
  <c r="K67" i="36"/>
  <c r="L61" i="36"/>
  <c r="M61" i="36" s="1"/>
  <c r="N61" i="36" s="1"/>
  <c r="K61" i="36"/>
  <c r="L55" i="36"/>
  <c r="M55" i="36" s="1"/>
  <c r="N55" i="36" s="1"/>
  <c r="K55" i="36"/>
  <c r="L49" i="36"/>
  <c r="M49" i="36" s="1"/>
  <c r="N49" i="36" s="1"/>
  <c r="K49" i="36"/>
  <c r="L43" i="36"/>
  <c r="M43" i="36" s="1"/>
  <c r="N43" i="36" s="1"/>
  <c r="K43" i="36"/>
  <c r="L39" i="36"/>
  <c r="M39" i="36" s="1"/>
  <c r="N39" i="36" s="1"/>
  <c r="K39" i="36"/>
  <c r="L35" i="36"/>
  <c r="M35" i="36" s="1"/>
  <c r="N35" i="36" s="1"/>
  <c r="K35" i="36"/>
  <c r="L33" i="36"/>
  <c r="M33" i="36" s="1"/>
  <c r="N33" i="36" s="1"/>
  <c r="K33" i="36"/>
  <c r="L29" i="36"/>
  <c r="M29" i="36" s="1"/>
  <c r="N29" i="36" s="1"/>
  <c r="K29" i="36"/>
  <c r="L27" i="36"/>
  <c r="M27" i="36" s="1"/>
  <c r="N27" i="36" s="1"/>
  <c r="K27" i="36"/>
  <c r="L25" i="36"/>
  <c r="M25" i="36" s="1"/>
  <c r="N25" i="36" s="1"/>
  <c r="K25" i="36"/>
  <c r="L23" i="36"/>
  <c r="M23" i="36" s="1"/>
  <c r="N23" i="36" s="1"/>
  <c r="K23" i="36"/>
  <c r="L21" i="36"/>
  <c r="M21" i="36" s="1"/>
  <c r="N21" i="36" s="1"/>
  <c r="K21" i="36"/>
  <c r="L19" i="36"/>
  <c r="M19" i="36" s="1"/>
  <c r="N19" i="36" s="1"/>
  <c r="K19" i="36"/>
  <c r="L17" i="36"/>
  <c r="M17" i="36" s="1"/>
  <c r="N17" i="36" s="1"/>
  <c r="K17" i="36"/>
  <c r="L15" i="36"/>
  <c r="M15" i="36" s="1"/>
  <c r="N15" i="36" s="1"/>
  <c r="K15" i="36"/>
  <c r="L13" i="36"/>
  <c r="M13" i="36" s="1"/>
  <c r="N13" i="36" s="1"/>
  <c r="K13" i="36"/>
  <c r="L11" i="36"/>
  <c r="M11" i="36" s="1"/>
  <c r="N11" i="36" s="1"/>
  <c r="K11" i="36"/>
  <c r="K499" i="36"/>
  <c r="L499" i="36"/>
  <c r="M499" i="36" s="1"/>
  <c r="N499" i="36" s="1"/>
  <c r="K467" i="36"/>
  <c r="L467" i="36"/>
  <c r="M467" i="36" s="1"/>
  <c r="N467" i="36" s="1"/>
  <c r="K487" i="36"/>
  <c r="L487" i="36"/>
  <c r="M487" i="36" s="1"/>
  <c r="N487" i="36" s="1"/>
  <c r="L460" i="36"/>
  <c r="M460" i="36" s="1"/>
  <c r="N460" i="36" s="1"/>
  <c r="K460" i="36"/>
  <c r="L443" i="36"/>
  <c r="M443" i="36" s="1"/>
  <c r="N443" i="36" s="1"/>
  <c r="K443" i="36"/>
  <c r="K414" i="36"/>
  <c r="L414" i="36"/>
  <c r="M414" i="36" s="1"/>
  <c r="N414" i="36" s="1"/>
  <c r="K398" i="36"/>
  <c r="L398" i="36"/>
  <c r="M398" i="36" s="1"/>
  <c r="N398" i="36" s="1"/>
  <c r="K374" i="36"/>
  <c r="L374" i="36"/>
  <c r="M374" i="36" s="1"/>
  <c r="N374" i="36" s="1"/>
  <c r="K465" i="36"/>
  <c r="L465" i="36"/>
  <c r="M465" i="36" s="1"/>
  <c r="N465" i="36" s="1"/>
  <c r="K409" i="36"/>
  <c r="L409" i="36"/>
  <c r="M409" i="36" s="1"/>
  <c r="N409" i="36" s="1"/>
  <c r="K421" i="36"/>
  <c r="L421" i="36"/>
  <c r="M421" i="36" s="1"/>
  <c r="N421" i="36" s="1"/>
  <c r="K489" i="36"/>
  <c r="L489" i="36"/>
  <c r="M489" i="36" s="1"/>
  <c r="N489" i="36" s="1"/>
  <c r="K453" i="36"/>
  <c r="L453" i="36"/>
  <c r="M453" i="36" s="1"/>
  <c r="N453" i="36" s="1"/>
  <c r="K435" i="36"/>
  <c r="L435" i="36"/>
  <c r="M435" i="36" s="1"/>
  <c r="N435" i="36" s="1"/>
  <c r="K427" i="36"/>
  <c r="L427" i="36"/>
  <c r="M427" i="36" s="1"/>
  <c r="N427" i="36" s="1"/>
  <c r="K419" i="36"/>
  <c r="L419" i="36"/>
  <c r="M419" i="36" s="1"/>
  <c r="N419" i="36" s="1"/>
  <c r="K411" i="36"/>
  <c r="L411" i="36"/>
  <c r="M411" i="36" s="1"/>
  <c r="N411" i="36" s="1"/>
  <c r="K395" i="36"/>
  <c r="L395" i="36"/>
  <c r="M395" i="36" s="1"/>
  <c r="N395" i="36" s="1"/>
  <c r="K387" i="36"/>
  <c r="L387" i="36"/>
  <c r="M387" i="36" s="1"/>
  <c r="N387" i="36" s="1"/>
  <c r="K379" i="36"/>
  <c r="L379" i="36"/>
  <c r="M379" i="36" s="1"/>
  <c r="N379" i="36" s="1"/>
  <c r="K477" i="36"/>
  <c r="L477" i="36"/>
  <c r="M477" i="36" s="1"/>
  <c r="N477" i="36" s="1"/>
  <c r="K429" i="36"/>
  <c r="L429" i="36"/>
  <c r="M429" i="36" s="1"/>
  <c r="N429" i="36" s="1"/>
  <c r="K416" i="36"/>
  <c r="L416" i="36"/>
  <c r="M416" i="36" s="1"/>
  <c r="N416" i="36" s="1"/>
  <c r="K397" i="36"/>
  <c r="L397" i="36"/>
  <c r="M397" i="36" s="1"/>
  <c r="N397" i="36" s="1"/>
  <c r="K384" i="36"/>
  <c r="L384" i="36"/>
  <c r="M384" i="36" s="1"/>
  <c r="N384" i="36" s="1"/>
  <c r="K405" i="36"/>
  <c r="L405" i="36"/>
  <c r="M405" i="36" s="1"/>
  <c r="N405" i="36" s="1"/>
  <c r="K376" i="36"/>
  <c r="L376" i="36"/>
  <c r="M376" i="36" s="1"/>
  <c r="N376" i="36" s="1"/>
  <c r="K388" i="36"/>
  <c r="L388" i="36"/>
  <c r="M388" i="36" s="1"/>
  <c r="N388" i="36" s="1"/>
  <c r="L76" i="36"/>
  <c r="M76" i="36" s="1"/>
  <c r="N76" i="36" s="1"/>
  <c r="K76" i="36"/>
  <c r="L74" i="36"/>
  <c r="M74" i="36" s="1"/>
  <c r="N74" i="36" s="1"/>
  <c r="K74" i="36"/>
  <c r="L72" i="36"/>
  <c r="M72" i="36" s="1"/>
  <c r="N72" i="36" s="1"/>
  <c r="K72" i="36"/>
  <c r="L70" i="36"/>
  <c r="M70" i="36" s="1"/>
  <c r="N70" i="36" s="1"/>
  <c r="K70" i="36"/>
  <c r="L68" i="36"/>
  <c r="M68" i="36" s="1"/>
  <c r="N68" i="36" s="1"/>
  <c r="K68" i="36"/>
  <c r="L66" i="36"/>
  <c r="M66" i="36" s="1"/>
  <c r="N66" i="36" s="1"/>
  <c r="K66" i="36"/>
  <c r="L64" i="36"/>
  <c r="M64" i="36" s="1"/>
  <c r="N64" i="36" s="1"/>
  <c r="K64" i="36"/>
  <c r="L62" i="36"/>
  <c r="M62" i="36" s="1"/>
  <c r="N62" i="36" s="1"/>
  <c r="K62" i="36"/>
  <c r="L60" i="36"/>
  <c r="M60" i="36" s="1"/>
  <c r="N60" i="36" s="1"/>
  <c r="K60" i="36"/>
  <c r="L58" i="36"/>
  <c r="M58" i="36" s="1"/>
  <c r="N58" i="36" s="1"/>
  <c r="K58" i="36"/>
  <c r="L56" i="36"/>
  <c r="M56" i="36" s="1"/>
  <c r="N56" i="36" s="1"/>
  <c r="K56" i="36"/>
  <c r="L54" i="36"/>
  <c r="M54" i="36" s="1"/>
  <c r="N54" i="36" s="1"/>
  <c r="K54" i="36"/>
  <c r="L52" i="36"/>
  <c r="M52" i="36" s="1"/>
  <c r="N52" i="36" s="1"/>
  <c r="K52" i="36"/>
  <c r="L50" i="36"/>
  <c r="M50" i="36" s="1"/>
  <c r="N50" i="36" s="1"/>
  <c r="K50" i="36"/>
  <c r="L48" i="36"/>
  <c r="M48" i="36" s="1"/>
  <c r="N48" i="36" s="1"/>
  <c r="K48" i="36"/>
  <c r="L46" i="36"/>
  <c r="M46" i="36" s="1"/>
  <c r="N46" i="36" s="1"/>
  <c r="K46" i="36"/>
  <c r="L44" i="36"/>
  <c r="M44" i="36" s="1"/>
  <c r="N44" i="36" s="1"/>
  <c r="K44" i="36"/>
  <c r="L42" i="36"/>
  <c r="M42" i="36" s="1"/>
  <c r="N42" i="36" s="1"/>
  <c r="K42" i="36"/>
  <c r="L40" i="36"/>
  <c r="M40" i="36" s="1"/>
  <c r="N40" i="36" s="1"/>
  <c r="K40" i="36"/>
  <c r="L38" i="36"/>
  <c r="M38" i="36" s="1"/>
  <c r="N38" i="36" s="1"/>
  <c r="K38" i="36"/>
  <c r="L36" i="36"/>
  <c r="M36" i="36" s="1"/>
  <c r="N36" i="36" s="1"/>
  <c r="K36" i="36"/>
  <c r="L34" i="36"/>
  <c r="M34" i="36" s="1"/>
  <c r="N34" i="36" s="1"/>
  <c r="K34" i="36"/>
  <c r="L32" i="36"/>
  <c r="M32" i="36" s="1"/>
  <c r="N32" i="36" s="1"/>
  <c r="K32" i="36"/>
  <c r="L30" i="36"/>
  <c r="M30" i="36" s="1"/>
  <c r="N30" i="36" s="1"/>
  <c r="K30" i="36"/>
  <c r="L28" i="36"/>
  <c r="M28" i="36" s="1"/>
  <c r="N28" i="36" s="1"/>
  <c r="K28" i="36"/>
  <c r="L26" i="36"/>
  <c r="M26" i="36" s="1"/>
  <c r="N26" i="36" s="1"/>
  <c r="K26" i="36"/>
  <c r="L24" i="36"/>
  <c r="M24" i="36" s="1"/>
  <c r="N24" i="36" s="1"/>
  <c r="K24" i="36"/>
  <c r="L22" i="36"/>
  <c r="M22" i="36" s="1"/>
  <c r="N22" i="36" s="1"/>
  <c r="K22" i="36"/>
  <c r="L20" i="36"/>
  <c r="M20" i="36" s="1"/>
  <c r="N20" i="36" s="1"/>
  <c r="K20" i="36"/>
  <c r="L18" i="36"/>
  <c r="M18" i="36" s="1"/>
  <c r="N18" i="36" s="1"/>
  <c r="K18" i="36"/>
  <c r="L16" i="36"/>
  <c r="M16" i="36" s="1"/>
  <c r="N16" i="36" s="1"/>
  <c r="K16" i="36"/>
  <c r="L14" i="36"/>
  <c r="M14" i="36" s="1"/>
  <c r="N14" i="36" s="1"/>
  <c r="K14" i="36"/>
  <c r="L12" i="36"/>
  <c r="M12" i="36" s="1"/>
  <c r="N12" i="36" s="1"/>
  <c r="K12" i="36"/>
  <c r="K372" i="36"/>
  <c r="L372" i="36"/>
  <c r="M372" i="36" s="1"/>
  <c r="N372" i="36" s="1"/>
  <c r="K505" i="36"/>
  <c r="L505" i="36"/>
  <c r="M505" i="36" s="1"/>
  <c r="N505" i="36" s="1"/>
  <c r="K491" i="36"/>
  <c r="L491" i="36"/>
  <c r="M491" i="36" s="1"/>
  <c r="N491" i="36" s="1"/>
  <c r="K479" i="36"/>
  <c r="L479" i="36"/>
  <c r="M479" i="36" s="1"/>
  <c r="N479" i="36" s="1"/>
  <c r="K481" i="36"/>
  <c r="L481" i="36"/>
  <c r="M481" i="36" s="1"/>
  <c r="N481" i="36" s="1"/>
  <c r="L437" i="36"/>
  <c r="M437" i="36" s="1"/>
  <c r="N437" i="36" s="1"/>
  <c r="K437" i="36"/>
  <c r="L449" i="36"/>
  <c r="M449" i="36" s="1"/>
  <c r="N449" i="36" s="1"/>
  <c r="K449" i="36"/>
  <c r="K473" i="36"/>
  <c r="L473" i="36"/>
  <c r="M473" i="36" s="1"/>
  <c r="N473" i="36" s="1"/>
  <c r="K431" i="36"/>
  <c r="L431" i="36"/>
  <c r="M431" i="36" s="1"/>
  <c r="N431" i="36" s="1"/>
  <c r="K423" i="36"/>
  <c r="L423" i="36"/>
  <c r="M423" i="36" s="1"/>
  <c r="N423" i="36" s="1"/>
  <c r="K415" i="36"/>
  <c r="L415" i="36"/>
  <c r="M415" i="36" s="1"/>
  <c r="N415" i="36" s="1"/>
  <c r="K407" i="36"/>
  <c r="L407" i="36"/>
  <c r="M407" i="36" s="1"/>
  <c r="N407" i="36" s="1"/>
  <c r="K399" i="36"/>
  <c r="L399" i="36"/>
  <c r="M399" i="36" s="1"/>
  <c r="N399" i="36" s="1"/>
  <c r="K391" i="36"/>
  <c r="L391" i="36"/>
  <c r="M391" i="36" s="1"/>
  <c r="N391" i="36" s="1"/>
  <c r="K383" i="36"/>
  <c r="L383" i="36"/>
  <c r="M383" i="36" s="1"/>
  <c r="N383" i="36" s="1"/>
  <c r="K375" i="36"/>
  <c r="L375" i="36"/>
  <c r="M375" i="36" s="1"/>
  <c r="N375" i="36" s="1"/>
  <c r="L433" i="36"/>
  <c r="M433" i="36" s="1"/>
  <c r="N433" i="36" s="1"/>
  <c r="K433" i="36"/>
  <c r="K413" i="36"/>
  <c r="L413" i="36"/>
  <c r="M413" i="36" s="1"/>
  <c r="N413" i="36" s="1"/>
  <c r="K400" i="36"/>
  <c r="L400" i="36"/>
  <c r="M400" i="36" s="1"/>
  <c r="N400" i="36" s="1"/>
  <c r="K439" i="36"/>
  <c r="L439" i="36"/>
  <c r="M439" i="36" s="1"/>
  <c r="N439" i="36" s="1"/>
  <c r="K373" i="36"/>
  <c r="L373" i="36"/>
  <c r="M373" i="36" s="1"/>
  <c r="N373" i="36" s="1"/>
  <c r="K447" i="36"/>
  <c r="L447" i="36"/>
  <c r="M447" i="36" s="1"/>
  <c r="N447" i="36" s="1"/>
  <c r="K77" i="36"/>
  <c r="L77" i="36"/>
  <c r="M77" i="36" s="1"/>
  <c r="N77" i="36" s="1"/>
  <c r="L75" i="36"/>
  <c r="M75" i="36" s="1"/>
  <c r="N75" i="36" s="1"/>
  <c r="K75" i="36"/>
  <c r="L71" i="36"/>
  <c r="M71" i="36" s="1"/>
  <c r="N71" i="36" s="1"/>
  <c r="K71" i="36"/>
  <c r="L69" i="36"/>
  <c r="M69" i="36" s="1"/>
  <c r="N69" i="36" s="1"/>
  <c r="K69" i="36"/>
  <c r="L65" i="36"/>
  <c r="M65" i="36" s="1"/>
  <c r="N65" i="36" s="1"/>
  <c r="K65" i="36"/>
  <c r="L63" i="36"/>
  <c r="M63" i="36" s="1"/>
  <c r="N63" i="36" s="1"/>
  <c r="K63" i="36"/>
  <c r="L59" i="36"/>
  <c r="M59" i="36" s="1"/>
  <c r="N59" i="36" s="1"/>
  <c r="K59" i="36"/>
  <c r="L57" i="36"/>
  <c r="M57" i="36" s="1"/>
  <c r="N57" i="36" s="1"/>
  <c r="K57" i="36"/>
  <c r="L53" i="36"/>
  <c r="M53" i="36" s="1"/>
  <c r="N53" i="36" s="1"/>
  <c r="K53" i="36"/>
  <c r="L51" i="36"/>
  <c r="M51" i="36" s="1"/>
  <c r="N51" i="36" s="1"/>
  <c r="K51" i="36"/>
  <c r="L47" i="36"/>
  <c r="M47" i="36" s="1"/>
  <c r="N47" i="36" s="1"/>
  <c r="K47" i="36"/>
  <c r="L45" i="36"/>
  <c r="M45" i="36" s="1"/>
  <c r="N45" i="36" s="1"/>
  <c r="K45" i="36"/>
  <c r="L41" i="36"/>
  <c r="M41" i="36" s="1"/>
  <c r="N41" i="36" s="1"/>
  <c r="K41" i="36"/>
  <c r="L37" i="36"/>
  <c r="M37" i="36" s="1"/>
  <c r="N37" i="36" s="1"/>
  <c r="K37" i="36"/>
  <c r="L31" i="36"/>
  <c r="M31" i="36" s="1"/>
  <c r="N31" i="36" s="1"/>
  <c r="K31" i="36"/>
  <c r="K420" i="36"/>
  <c r="L420" i="36"/>
  <c r="M420" i="36" s="1"/>
  <c r="N420" i="36" s="1"/>
  <c r="K430" i="36"/>
  <c r="L430" i="36"/>
  <c r="M430" i="36" s="1"/>
  <c r="N430" i="36" s="1"/>
  <c r="K422" i="36"/>
  <c r="L422" i="36"/>
  <c r="M422" i="36" s="1"/>
  <c r="N422" i="36" s="1"/>
  <c r="K406" i="36"/>
  <c r="L406" i="36"/>
  <c r="M406" i="36" s="1"/>
  <c r="N406" i="36" s="1"/>
  <c r="K390" i="36"/>
  <c r="L390" i="36"/>
  <c r="M390" i="36" s="1"/>
  <c r="N390" i="36" s="1"/>
  <c r="K382" i="36"/>
  <c r="L382" i="36"/>
  <c r="M382" i="36" s="1"/>
  <c r="N382" i="36" s="1"/>
  <c r="L441" i="36"/>
  <c r="M441" i="36" s="1"/>
  <c r="N441" i="36" s="1"/>
  <c r="K441" i="36"/>
  <c r="K428" i="36"/>
  <c r="L428" i="36"/>
  <c r="M428" i="36" s="1"/>
  <c r="N428" i="36" s="1"/>
  <c r="K396" i="36"/>
  <c r="L396" i="36"/>
  <c r="M396" i="36" s="1"/>
  <c r="N396" i="36" s="1"/>
  <c r="K377" i="36"/>
  <c r="L377" i="36"/>
  <c r="M377" i="36" s="1"/>
  <c r="N377" i="36" s="1"/>
  <c r="L451" i="36"/>
  <c r="M451" i="36" s="1"/>
  <c r="N451" i="36" s="1"/>
  <c r="K451" i="36"/>
  <c r="K392" i="36"/>
  <c r="L392" i="36"/>
  <c r="M392" i="36" s="1"/>
  <c r="N392" i="36" s="1"/>
  <c r="L458" i="36"/>
  <c r="M458" i="36" s="1"/>
  <c r="N458" i="36" s="1"/>
  <c r="K458" i="36"/>
  <c r="K475" i="36"/>
  <c r="L475" i="36"/>
  <c r="M475" i="36" s="1"/>
  <c r="N475" i="36" s="1"/>
  <c r="L462" i="36"/>
  <c r="M462" i="36" s="1"/>
  <c r="N462" i="36" s="1"/>
  <c r="K462" i="36"/>
  <c r="K501" i="36"/>
  <c r="L501" i="36"/>
  <c r="M501" i="36" s="1"/>
  <c r="N501" i="36" s="1"/>
  <c r="K485" i="36"/>
  <c r="L485" i="36"/>
  <c r="M485" i="36" s="1"/>
  <c r="N485" i="36" s="1"/>
  <c r="K403" i="36"/>
  <c r="L403" i="36"/>
  <c r="M403" i="36" s="1"/>
  <c r="N403" i="36" s="1"/>
  <c r="L464" i="36"/>
  <c r="M464" i="36" s="1"/>
  <c r="N464" i="36" s="1"/>
  <c r="K464" i="36"/>
  <c r="K497" i="36"/>
  <c r="L497" i="36"/>
  <c r="M497" i="36" s="1"/>
  <c r="N497" i="36" s="1"/>
  <c r="K483" i="36"/>
  <c r="L483" i="36"/>
  <c r="M483" i="36" s="1"/>
  <c r="N483" i="36" s="1"/>
  <c r="K471" i="36"/>
  <c r="L471" i="36"/>
  <c r="M471" i="36" s="1"/>
  <c r="N471" i="36" s="1"/>
  <c r="K503" i="36"/>
  <c r="L503" i="36"/>
  <c r="M503" i="36" s="1"/>
  <c r="N503" i="36" s="1"/>
  <c r="L463" i="36"/>
  <c r="M463" i="36" s="1"/>
  <c r="N463" i="36" s="1"/>
  <c r="K463" i="36"/>
  <c r="K456" i="36"/>
  <c r="L456" i="36"/>
  <c r="M456" i="36" s="1"/>
  <c r="N456" i="36" s="1"/>
  <c r="K493" i="36"/>
  <c r="L493" i="36"/>
  <c r="M493" i="36" s="1"/>
  <c r="N493" i="36" s="1"/>
  <c r="K445" i="36"/>
  <c r="L445" i="36"/>
  <c r="M445" i="36" s="1"/>
  <c r="N445" i="36" s="1"/>
  <c r="K426" i="36"/>
  <c r="L426" i="36"/>
  <c r="M426" i="36" s="1"/>
  <c r="N426" i="36" s="1"/>
  <c r="K418" i="36"/>
  <c r="L418" i="36"/>
  <c r="M418" i="36" s="1"/>
  <c r="N418" i="36" s="1"/>
  <c r="K410" i="36"/>
  <c r="L410" i="36"/>
  <c r="M410" i="36" s="1"/>
  <c r="N410" i="36" s="1"/>
  <c r="K402" i="36"/>
  <c r="L402" i="36"/>
  <c r="M402" i="36" s="1"/>
  <c r="N402" i="36" s="1"/>
  <c r="K394" i="36"/>
  <c r="L394" i="36"/>
  <c r="M394" i="36" s="1"/>
  <c r="N394" i="36" s="1"/>
  <c r="K386" i="36"/>
  <c r="L386" i="36"/>
  <c r="M386" i="36" s="1"/>
  <c r="N386" i="36" s="1"/>
  <c r="K378" i="36"/>
  <c r="L378" i="36"/>
  <c r="M378" i="36" s="1"/>
  <c r="N378" i="36" s="1"/>
  <c r="K469" i="36"/>
  <c r="L469" i="36"/>
  <c r="M469" i="36" s="1"/>
  <c r="N469" i="36" s="1"/>
  <c r="K425" i="36"/>
  <c r="L425" i="36"/>
  <c r="M425" i="36" s="1"/>
  <c r="N425" i="36" s="1"/>
  <c r="K412" i="36"/>
  <c r="L412" i="36"/>
  <c r="M412" i="36" s="1"/>
  <c r="N412" i="36" s="1"/>
  <c r="K393" i="36"/>
  <c r="L393" i="36"/>
  <c r="M393" i="36" s="1"/>
  <c r="N393" i="36" s="1"/>
  <c r="K380" i="36"/>
  <c r="L380" i="36"/>
  <c r="M380" i="36" s="1"/>
  <c r="N380" i="36" s="1"/>
  <c r="K424" i="36"/>
  <c r="L424" i="36"/>
  <c r="M424" i="36" s="1"/>
  <c r="N424" i="36" s="1"/>
  <c r="K389" i="36"/>
  <c r="L389" i="36"/>
  <c r="M389" i="36" s="1"/>
  <c r="N389" i="36" s="1"/>
  <c r="K417" i="36"/>
  <c r="L417" i="36"/>
  <c r="M417" i="36" s="1"/>
  <c r="N417" i="36" s="1"/>
  <c r="K495" i="36"/>
  <c r="L495" i="36"/>
  <c r="M495" i="36" s="1"/>
  <c r="N495" i="36" s="1"/>
  <c r="K404" i="36"/>
  <c r="L404" i="36"/>
  <c r="M404" i="36" s="1"/>
  <c r="N404" i="36" s="1"/>
  <c r="K385" i="36"/>
  <c r="L385" i="36"/>
  <c r="M385" i="36" s="1"/>
  <c r="N385" i="36" s="1"/>
  <c r="K401" i="36"/>
  <c r="L401" i="36"/>
  <c r="M401" i="36" s="1"/>
  <c r="N401" i="36" s="1"/>
  <c r="H222" i="35"/>
  <c r="J222" i="35"/>
  <c r="K222" i="35" s="1"/>
  <c r="H224" i="35"/>
  <c r="L224" i="35" s="1"/>
  <c r="M224" i="35" s="1"/>
  <c r="N224" i="35" s="1"/>
  <c r="F224" i="35"/>
  <c r="H276" i="35"/>
  <c r="J276" i="35"/>
  <c r="K276" i="35" s="1"/>
  <c r="H278" i="35"/>
  <c r="J278" i="35"/>
  <c r="F278" i="35"/>
  <c r="H304" i="35"/>
  <c r="J304" i="35"/>
  <c r="H318" i="35"/>
  <c r="J318" i="35"/>
  <c r="L318" i="35" s="1"/>
  <c r="M318" i="35" s="1"/>
  <c r="N318" i="35" s="1"/>
  <c r="H324" i="35"/>
  <c r="J324" i="35"/>
  <c r="F324" i="35"/>
  <c r="H412" i="35"/>
  <c r="J412" i="35"/>
  <c r="F412" i="35"/>
  <c r="H428" i="35"/>
  <c r="J428" i="35"/>
  <c r="F428" i="35"/>
  <c r="H444" i="35"/>
  <c r="J444" i="35"/>
  <c r="F444" i="35"/>
  <c r="H174" i="35"/>
  <c r="H178" i="35"/>
  <c r="H182" i="35"/>
  <c r="H186" i="35"/>
  <c r="H194" i="35"/>
  <c r="K194" i="35" s="1"/>
  <c r="H212" i="35"/>
  <c r="K212" i="35" s="1"/>
  <c r="F222" i="35"/>
  <c r="H256" i="35"/>
  <c r="J256" i="35"/>
  <c r="K256" i="35" s="1"/>
  <c r="F276" i="35"/>
  <c r="H308" i="35"/>
  <c r="J308" i="35"/>
  <c r="F308" i="35"/>
  <c r="H314" i="35"/>
  <c r="J314" i="35"/>
  <c r="F314" i="35"/>
  <c r="L57" i="35"/>
  <c r="M57" i="35" s="1"/>
  <c r="N57" i="35" s="1"/>
  <c r="L60" i="35"/>
  <c r="M60" i="35" s="1"/>
  <c r="N60" i="35" s="1"/>
  <c r="L62" i="35"/>
  <c r="M62" i="35" s="1"/>
  <c r="N62" i="35" s="1"/>
  <c r="L64" i="35"/>
  <c r="M64" i="35" s="1"/>
  <c r="N64" i="35" s="1"/>
  <c r="L69" i="35"/>
  <c r="M69" i="35" s="1"/>
  <c r="N69" i="35" s="1"/>
  <c r="L71" i="35"/>
  <c r="M71" i="35" s="1"/>
  <c r="N71" i="35" s="1"/>
  <c r="L79" i="35"/>
  <c r="M79" i="35" s="1"/>
  <c r="N79" i="35" s="1"/>
  <c r="L80" i="35"/>
  <c r="M80" i="35" s="1"/>
  <c r="N80" i="35" s="1"/>
  <c r="L85" i="35"/>
  <c r="M85" i="35" s="1"/>
  <c r="N85" i="35" s="1"/>
  <c r="L90" i="35"/>
  <c r="M90" i="35" s="1"/>
  <c r="N90" i="35" s="1"/>
  <c r="L92" i="35"/>
  <c r="M92" i="35" s="1"/>
  <c r="N92" i="35" s="1"/>
  <c r="L96" i="35"/>
  <c r="M96" i="35" s="1"/>
  <c r="N96" i="35" s="1"/>
  <c r="L97" i="35"/>
  <c r="M97" i="35" s="1"/>
  <c r="N97" i="35" s="1"/>
  <c r="L101" i="35"/>
  <c r="M101" i="35" s="1"/>
  <c r="N101" i="35" s="1"/>
  <c r="L106" i="35"/>
  <c r="M106" i="35" s="1"/>
  <c r="N106" i="35" s="1"/>
  <c r="L108" i="35"/>
  <c r="M108" i="35" s="1"/>
  <c r="N108" i="35" s="1"/>
  <c r="L112" i="35"/>
  <c r="M112" i="35" s="1"/>
  <c r="N112" i="35" s="1"/>
  <c r="L113" i="35"/>
  <c r="M113" i="35" s="1"/>
  <c r="N113" i="35" s="1"/>
  <c r="L117" i="35"/>
  <c r="M117" i="35" s="1"/>
  <c r="N117" i="35" s="1"/>
  <c r="L122" i="35"/>
  <c r="M122" i="35" s="1"/>
  <c r="N122" i="35" s="1"/>
  <c r="L124" i="35"/>
  <c r="M124" i="35" s="1"/>
  <c r="N124" i="35" s="1"/>
  <c r="L128" i="35"/>
  <c r="M128" i="35" s="1"/>
  <c r="N128" i="35" s="1"/>
  <c r="L129" i="35"/>
  <c r="M129" i="35" s="1"/>
  <c r="N129" i="35" s="1"/>
  <c r="L133" i="35"/>
  <c r="M133" i="35" s="1"/>
  <c r="N133" i="35" s="1"/>
  <c r="L141" i="35"/>
  <c r="M141" i="35" s="1"/>
  <c r="N141" i="35" s="1"/>
  <c r="K142" i="35"/>
  <c r="F144" i="35"/>
  <c r="F145" i="35"/>
  <c r="K146" i="35"/>
  <c r="H150" i="35"/>
  <c r="L150" i="35" s="1"/>
  <c r="M150" i="35" s="1"/>
  <c r="N150" i="35" s="1"/>
  <c r="F154" i="35"/>
  <c r="H172" i="35"/>
  <c r="L172" i="35" s="1"/>
  <c r="M172" i="35" s="1"/>
  <c r="N172" i="35" s="1"/>
  <c r="H176" i="35"/>
  <c r="L176" i="35" s="1"/>
  <c r="M176" i="35" s="1"/>
  <c r="N176" i="35" s="1"/>
  <c r="H180" i="35"/>
  <c r="L180" i="35" s="1"/>
  <c r="M180" i="35" s="1"/>
  <c r="N180" i="35" s="1"/>
  <c r="H184" i="35"/>
  <c r="L184" i="35" s="1"/>
  <c r="M184" i="35" s="1"/>
  <c r="N184" i="35" s="1"/>
  <c r="H188" i="35"/>
  <c r="L188" i="35" s="1"/>
  <c r="M188" i="35" s="1"/>
  <c r="N188" i="35" s="1"/>
  <c r="H192" i="35"/>
  <c r="L192" i="35" s="1"/>
  <c r="M192" i="35" s="1"/>
  <c r="N192" i="35" s="1"/>
  <c r="F200" i="35"/>
  <c r="F202" i="35"/>
  <c r="F204" i="35"/>
  <c r="F206" i="35"/>
  <c r="F208" i="35"/>
  <c r="H210" i="35"/>
  <c r="F228" i="35"/>
  <c r="H230" i="35"/>
  <c r="J230" i="35"/>
  <c r="H232" i="35"/>
  <c r="F232" i="35"/>
  <c r="H238" i="35"/>
  <c r="J238" i="35"/>
  <c r="F256" i="35"/>
  <c r="H268" i="35"/>
  <c r="J268" i="35"/>
  <c r="F268" i="35"/>
  <c r="H288" i="35"/>
  <c r="J288" i="35"/>
  <c r="K288" i="35" s="1"/>
  <c r="F288" i="35"/>
  <c r="H294" i="35"/>
  <c r="J294" i="35"/>
  <c r="H296" i="35"/>
  <c r="J296" i="35"/>
  <c r="F296" i="35"/>
  <c r="H322" i="35"/>
  <c r="J322" i="35"/>
  <c r="F322" i="35"/>
  <c r="H346" i="35"/>
  <c r="K346" i="35" s="1"/>
  <c r="J346" i="35"/>
  <c r="F346" i="35"/>
  <c r="L359" i="35"/>
  <c r="M359" i="35" s="1"/>
  <c r="N359" i="35" s="1"/>
  <c r="H367" i="35"/>
  <c r="J367" i="35"/>
  <c r="F367" i="35"/>
  <c r="H404" i="35"/>
  <c r="J404" i="35"/>
  <c r="F404" i="35"/>
  <c r="H420" i="35"/>
  <c r="J420" i="35"/>
  <c r="F420" i="35"/>
  <c r="H436" i="35"/>
  <c r="J436" i="35"/>
  <c r="F436" i="35"/>
  <c r="H152" i="35"/>
  <c r="H190" i="35"/>
  <c r="J224" i="35"/>
  <c r="H240" i="35"/>
  <c r="J240" i="35"/>
  <c r="F240" i="35"/>
  <c r="H258" i="35"/>
  <c r="J258" i="35"/>
  <c r="F258" i="35"/>
  <c r="H274" i="35"/>
  <c r="J274" i="35"/>
  <c r="F304" i="35"/>
  <c r="F318" i="35"/>
  <c r="L61" i="35"/>
  <c r="M61" i="35" s="1"/>
  <c r="N61" i="35" s="1"/>
  <c r="L63" i="35"/>
  <c r="M63" i="35" s="1"/>
  <c r="N63" i="35" s="1"/>
  <c r="L65" i="35"/>
  <c r="M65" i="35" s="1"/>
  <c r="N65" i="35" s="1"/>
  <c r="L67" i="35"/>
  <c r="M67" i="35" s="1"/>
  <c r="N67" i="35" s="1"/>
  <c r="L68" i="35"/>
  <c r="M68" i="35" s="1"/>
  <c r="N68" i="35" s="1"/>
  <c r="L70" i="35"/>
  <c r="M70" i="35" s="1"/>
  <c r="N70" i="35" s="1"/>
  <c r="L72" i="35"/>
  <c r="M72" i="35" s="1"/>
  <c r="N72" i="35" s="1"/>
  <c r="L77" i="35"/>
  <c r="M77" i="35" s="1"/>
  <c r="N77" i="35" s="1"/>
  <c r="L82" i="35"/>
  <c r="M82" i="35" s="1"/>
  <c r="N82" i="35" s="1"/>
  <c r="H144" i="35"/>
  <c r="H154" i="35"/>
  <c r="F158" i="35"/>
  <c r="H160" i="35"/>
  <c r="H164" i="35"/>
  <c r="H168" i="35"/>
  <c r="H198" i="35"/>
  <c r="K198" i="35" s="1"/>
  <c r="H200" i="35"/>
  <c r="K200" i="35" s="1"/>
  <c r="H202" i="35"/>
  <c r="K202" i="35" s="1"/>
  <c r="H204" i="35"/>
  <c r="L204" i="35" s="1"/>
  <c r="M204" i="35" s="1"/>
  <c r="N204" i="35" s="1"/>
  <c r="H206" i="35"/>
  <c r="L206" i="35" s="1"/>
  <c r="M206" i="35" s="1"/>
  <c r="N206" i="35" s="1"/>
  <c r="H208" i="35"/>
  <c r="L208" i="35" s="1"/>
  <c r="M208" i="35" s="1"/>
  <c r="N208" i="35" s="1"/>
  <c r="F216" i="35"/>
  <c r="J228" i="35"/>
  <c r="K228" i="35" s="1"/>
  <c r="F230" i="35"/>
  <c r="J232" i="35"/>
  <c r="F238" i="35"/>
  <c r="K246" i="35"/>
  <c r="H248" i="35"/>
  <c r="J248" i="35"/>
  <c r="H250" i="35"/>
  <c r="J250" i="35"/>
  <c r="F250" i="35"/>
  <c r="H260" i="35"/>
  <c r="J260" i="35"/>
  <c r="F260" i="35"/>
  <c r="H266" i="35"/>
  <c r="J266" i="35"/>
  <c r="H286" i="35"/>
  <c r="J286" i="35"/>
  <c r="F294" i="35"/>
  <c r="H306" i="35"/>
  <c r="J306" i="35"/>
  <c r="F306" i="35"/>
  <c r="H320" i="35"/>
  <c r="J320" i="35"/>
  <c r="H383" i="35"/>
  <c r="J383" i="35"/>
  <c r="F383" i="35"/>
  <c r="K410" i="35"/>
  <c r="K426" i="35"/>
  <c r="K442" i="35"/>
  <c r="L316" i="35"/>
  <c r="M316" i="35" s="1"/>
  <c r="N316" i="35" s="1"/>
  <c r="J391" i="35"/>
  <c r="J399" i="35"/>
  <c r="L399" i="35" s="1"/>
  <c r="M399" i="35" s="1"/>
  <c r="N399" i="35" s="1"/>
  <c r="L408" i="35"/>
  <c r="M408" i="35" s="1"/>
  <c r="N408" i="35" s="1"/>
  <c r="L424" i="35"/>
  <c r="M424" i="35" s="1"/>
  <c r="N424" i="35" s="1"/>
  <c r="L440" i="35"/>
  <c r="M440" i="35" s="1"/>
  <c r="N440" i="35" s="1"/>
  <c r="J450" i="35"/>
  <c r="L452" i="35"/>
  <c r="M452" i="35" s="1"/>
  <c r="N452" i="35" s="1"/>
  <c r="H461" i="35"/>
  <c r="J479" i="35"/>
  <c r="L479" i="35" s="1"/>
  <c r="M479" i="35" s="1"/>
  <c r="N479" i="35" s="1"/>
  <c r="J481" i="35"/>
  <c r="K481" i="35" s="1"/>
  <c r="J489" i="35"/>
  <c r="L226" i="35"/>
  <c r="M226" i="35" s="1"/>
  <c r="N226" i="35" s="1"/>
  <c r="F242" i="35"/>
  <c r="L246" i="35"/>
  <c r="M246" i="35" s="1"/>
  <c r="N246" i="35" s="1"/>
  <c r="F252" i="35"/>
  <c r="F262" i="35"/>
  <c r="F270" i="35"/>
  <c r="F298" i="35"/>
  <c r="F300" i="35"/>
  <c r="F316" i="35"/>
  <c r="F338" i="35"/>
  <c r="F354" i="35"/>
  <c r="F375" i="35"/>
  <c r="F377" i="35"/>
  <c r="F385" i="35"/>
  <c r="F406" i="35"/>
  <c r="F408" i="35"/>
  <c r="F414" i="35"/>
  <c r="F416" i="35"/>
  <c r="F422" i="35"/>
  <c r="F424" i="35"/>
  <c r="F430" i="35"/>
  <c r="F432" i="35"/>
  <c r="F438" i="35"/>
  <c r="F440" i="35"/>
  <c r="F452" i="35"/>
  <c r="F455" i="35"/>
  <c r="F471" i="35"/>
  <c r="F495" i="35"/>
  <c r="L13" i="35"/>
  <c r="M13" i="35" s="1"/>
  <c r="N13" i="35" s="1"/>
  <c r="K13" i="35"/>
  <c r="L21" i="35"/>
  <c r="M21" i="35" s="1"/>
  <c r="N21" i="35" s="1"/>
  <c r="K21" i="35"/>
  <c r="L17" i="35"/>
  <c r="M17" i="35" s="1"/>
  <c r="N17" i="35" s="1"/>
  <c r="K17" i="35"/>
  <c r="L12" i="35"/>
  <c r="M12" i="35" s="1"/>
  <c r="N12" i="35" s="1"/>
  <c r="K12" i="35"/>
  <c r="L16" i="35"/>
  <c r="M16" i="35" s="1"/>
  <c r="N16" i="35" s="1"/>
  <c r="K16" i="35"/>
  <c r="L20" i="35"/>
  <c r="M20" i="35" s="1"/>
  <c r="N20" i="35" s="1"/>
  <c r="K20" i="35"/>
  <c r="L24" i="35"/>
  <c r="M24" i="35" s="1"/>
  <c r="N24" i="35" s="1"/>
  <c r="K24" i="35"/>
  <c r="L11" i="35"/>
  <c r="M11" i="35" s="1"/>
  <c r="N11" i="35" s="1"/>
  <c r="K11" i="35"/>
  <c r="L15" i="35"/>
  <c r="M15" i="35" s="1"/>
  <c r="N15" i="35" s="1"/>
  <c r="L19" i="35"/>
  <c r="M19" i="35" s="1"/>
  <c r="N19" i="35" s="1"/>
  <c r="K19" i="35"/>
  <c r="L23" i="35"/>
  <c r="M23" i="35" s="1"/>
  <c r="N23" i="35" s="1"/>
  <c r="L27" i="35"/>
  <c r="M27" i="35" s="1"/>
  <c r="N27" i="35" s="1"/>
  <c r="K27" i="35"/>
  <c r="L25" i="35"/>
  <c r="M25" i="35" s="1"/>
  <c r="N25" i="35" s="1"/>
  <c r="K25" i="35"/>
  <c r="L14" i="35"/>
  <c r="M14" i="35" s="1"/>
  <c r="N14" i="35" s="1"/>
  <c r="K14" i="35"/>
  <c r="L18" i="35"/>
  <c r="M18" i="35" s="1"/>
  <c r="N18" i="35" s="1"/>
  <c r="L22" i="35"/>
  <c r="M22" i="35" s="1"/>
  <c r="N22" i="35" s="1"/>
  <c r="K22" i="35"/>
  <c r="L26" i="35"/>
  <c r="M26" i="35" s="1"/>
  <c r="N26" i="35" s="1"/>
  <c r="J163" i="35"/>
  <c r="H163" i="35"/>
  <c r="J173" i="35"/>
  <c r="H173" i="35"/>
  <c r="J181" i="35"/>
  <c r="H181" i="35"/>
  <c r="J189" i="35"/>
  <c r="H189" i="35"/>
  <c r="J203" i="35"/>
  <c r="H203" i="35"/>
  <c r="F203" i="35"/>
  <c r="K204" i="35"/>
  <c r="H340" i="35"/>
  <c r="J340" i="35"/>
  <c r="F340" i="35"/>
  <c r="H376" i="35"/>
  <c r="F376" i="35"/>
  <c r="J376" i="35"/>
  <c r="H423" i="35"/>
  <c r="J423" i="35"/>
  <c r="F423" i="35"/>
  <c r="F7" i="35"/>
  <c r="H143" i="35"/>
  <c r="H145" i="35"/>
  <c r="H147" i="35"/>
  <c r="J148" i="35"/>
  <c r="L148" i="35" s="1"/>
  <c r="M148" i="35" s="1"/>
  <c r="N148" i="35" s="1"/>
  <c r="F148" i="35"/>
  <c r="J149" i="35"/>
  <c r="H149" i="35"/>
  <c r="K158" i="35"/>
  <c r="J161" i="35"/>
  <c r="H161" i="35"/>
  <c r="F163" i="35"/>
  <c r="K166" i="35"/>
  <c r="J169" i="35"/>
  <c r="H169" i="35"/>
  <c r="J171" i="35"/>
  <c r="H171" i="35"/>
  <c r="F173" i="35"/>
  <c r="J179" i="35"/>
  <c r="H179" i="35"/>
  <c r="F181" i="35"/>
  <c r="K184" i="35"/>
  <c r="J187" i="35"/>
  <c r="H187" i="35"/>
  <c r="F189" i="35"/>
  <c r="J205" i="35"/>
  <c r="H205" i="35"/>
  <c r="F205" i="35"/>
  <c r="H311" i="35"/>
  <c r="J311" i="35"/>
  <c r="F311" i="35"/>
  <c r="H323" i="35"/>
  <c r="J323" i="35"/>
  <c r="F323" i="35"/>
  <c r="H350" i="35"/>
  <c r="J350" i="35"/>
  <c r="F350" i="35"/>
  <c r="H360" i="35"/>
  <c r="F360" i="35"/>
  <c r="J360" i="35"/>
  <c r="H441" i="35"/>
  <c r="J441" i="35"/>
  <c r="F441" i="35"/>
  <c r="J151" i="35"/>
  <c r="H151" i="35"/>
  <c r="J157" i="35"/>
  <c r="H157" i="35"/>
  <c r="J159" i="35"/>
  <c r="H159" i="35"/>
  <c r="J167" i="35"/>
  <c r="H167" i="35"/>
  <c r="J177" i="35"/>
  <c r="H177" i="35"/>
  <c r="J185" i="35"/>
  <c r="H185" i="35"/>
  <c r="J193" i="35"/>
  <c r="H193" i="35"/>
  <c r="F193" i="35"/>
  <c r="J195" i="35"/>
  <c r="H195" i="35"/>
  <c r="F195" i="35"/>
  <c r="J197" i="35"/>
  <c r="H197" i="35"/>
  <c r="F197" i="35"/>
  <c r="J199" i="35"/>
  <c r="H199" i="35"/>
  <c r="F199" i="35"/>
  <c r="J207" i="35"/>
  <c r="H207" i="35"/>
  <c r="F207" i="35"/>
  <c r="L210" i="35"/>
  <c r="M210" i="35" s="1"/>
  <c r="N210" i="35" s="1"/>
  <c r="K210" i="35"/>
  <c r="L214" i="35"/>
  <c r="M214" i="35" s="1"/>
  <c r="N214" i="35" s="1"/>
  <c r="H453" i="35"/>
  <c r="J453" i="35"/>
  <c r="F453" i="35"/>
  <c r="J153" i="35"/>
  <c r="H153" i="35"/>
  <c r="J155" i="35"/>
  <c r="H155" i="35"/>
  <c r="F157" i="35"/>
  <c r="F159" i="35"/>
  <c r="J165" i="35"/>
  <c r="H165" i="35"/>
  <c r="F167" i="35"/>
  <c r="J175" i="35"/>
  <c r="H175" i="35"/>
  <c r="F177" i="35"/>
  <c r="J183" i="35"/>
  <c r="H183" i="35"/>
  <c r="F185" i="35"/>
  <c r="J191" i="35"/>
  <c r="H191" i="35"/>
  <c r="J201" i="35"/>
  <c r="H201" i="35"/>
  <c r="F201" i="35"/>
  <c r="J209" i="35"/>
  <c r="H209" i="35"/>
  <c r="F209" i="35"/>
  <c r="J211" i="35"/>
  <c r="H211" i="35"/>
  <c r="F211" i="35"/>
  <c r="J213" i="35"/>
  <c r="H213" i="35"/>
  <c r="F213" i="35"/>
  <c r="J215" i="35"/>
  <c r="H215" i="35"/>
  <c r="F215" i="35"/>
  <c r="H331" i="35"/>
  <c r="F331" i="35"/>
  <c r="J331" i="35"/>
  <c r="H219" i="35"/>
  <c r="J219" i="35"/>
  <c r="H223" i="35"/>
  <c r="J223" i="35"/>
  <c r="H227" i="35"/>
  <c r="J227" i="35"/>
  <c r="H231" i="35"/>
  <c r="J231" i="35"/>
  <c r="H235" i="35"/>
  <c r="J235" i="35"/>
  <c r="H239" i="35"/>
  <c r="J239" i="35"/>
  <c r="H243" i="35"/>
  <c r="J243" i="35"/>
  <c r="H247" i="35"/>
  <c r="J247" i="35"/>
  <c r="H251" i="35"/>
  <c r="J251" i="35"/>
  <c r="H255" i="35"/>
  <c r="J255" i="35"/>
  <c r="H259" i="35"/>
  <c r="J259" i="35"/>
  <c r="H263" i="35"/>
  <c r="J263" i="35"/>
  <c r="H267" i="35"/>
  <c r="J267" i="35"/>
  <c r="H271" i="35"/>
  <c r="J271" i="35"/>
  <c r="H275" i="35"/>
  <c r="J275" i="35"/>
  <c r="H279" i="35"/>
  <c r="J279" i="35"/>
  <c r="H283" i="35"/>
  <c r="J283" i="35"/>
  <c r="H287" i="35"/>
  <c r="J287" i="35"/>
  <c r="H291" i="35"/>
  <c r="J291" i="35"/>
  <c r="H299" i="35"/>
  <c r="J299" i="35"/>
  <c r="H307" i="35"/>
  <c r="J307" i="35"/>
  <c r="H328" i="35"/>
  <c r="F328" i="35"/>
  <c r="H348" i="35"/>
  <c r="J348" i="35"/>
  <c r="F348" i="35"/>
  <c r="H363" i="35"/>
  <c r="J363" i="35"/>
  <c r="H369" i="35"/>
  <c r="F369" i="35"/>
  <c r="J369" i="35"/>
  <c r="H384" i="35"/>
  <c r="F384" i="35"/>
  <c r="J384" i="35"/>
  <c r="H393" i="35"/>
  <c r="J393" i="35"/>
  <c r="F393" i="35"/>
  <c r="F219" i="35"/>
  <c r="F223" i="35"/>
  <c r="F227" i="35"/>
  <c r="F231" i="35"/>
  <c r="F235" i="35"/>
  <c r="L236" i="35"/>
  <c r="M236" i="35" s="1"/>
  <c r="N236" i="35" s="1"/>
  <c r="F239" i="35"/>
  <c r="F243" i="35"/>
  <c r="F247" i="35"/>
  <c r="F251" i="35"/>
  <c r="L252" i="35"/>
  <c r="M252" i="35" s="1"/>
  <c r="N252" i="35" s="1"/>
  <c r="F255" i="35"/>
  <c r="F259" i="35"/>
  <c r="F263" i="35"/>
  <c r="L264" i="35"/>
  <c r="M264" i="35" s="1"/>
  <c r="N264" i="35" s="1"/>
  <c r="F267" i="35"/>
  <c r="F271" i="35"/>
  <c r="F275" i="35"/>
  <c r="F279" i="35"/>
  <c r="L280" i="35"/>
  <c r="M280" i="35" s="1"/>
  <c r="N280" i="35" s="1"/>
  <c r="F283" i="35"/>
  <c r="L284" i="35"/>
  <c r="M284" i="35" s="1"/>
  <c r="N284" i="35" s="1"/>
  <c r="F287" i="35"/>
  <c r="F291" i="35"/>
  <c r="F299" i="35"/>
  <c r="F307" i="35"/>
  <c r="H319" i="35"/>
  <c r="J319" i="35"/>
  <c r="J328" i="35"/>
  <c r="H336" i="35"/>
  <c r="F336" i="35"/>
  <c r="J336" i="35"/>
  <c r="H341" i="35"/>
  <c r="F341" i="35"/>
  <c r="H351" i="35"/>
  <c r="F351" i="35"/>
  <c r="J351" i="35"/>
  <c r="F363" i="35"/>
  <c r="H370" i="35"/>
  <c r="F370" i="35"/>
  <c r="J370" i="35"/>
  <c r="H372" i="35"/>
  <c r="F372" i="35"/>
  <c r="J372" i="35"/>
  <c r="H380" i="35"/>
  <c r="F380" i="35"/>
  <c r="J380" i="35"/>
  <c r="H394" i="35"/>
  <c r="F394" i="35"/>
  <c r="H396" i="35"/>
  <c r="F396" i="35"/>
  <c r="J396" i="35"/>
  <c r="H405" i="35"/>
  <c r="J405" i="35"/>
  <c r="F405" i="35"/>
  <c r="K455" i="35"/>
  <c r="L455" i="35"/>
  <c r="M455" i="35" s="1"/>
  <c r="N455" i="35" s="1"/>
  <c r="F150" i="35"/>
  <c r="F152" i="35"/>
  <c r="F156" i="35"/>
  <c r="F160" i="35"/>
  <c r="F162" i="35"/>
  <c r="F164" i="35"/>
  <c r="F166" i="35"/>
  <c r="F168" i="35"/>
  <c r="F172" i="35"/>
  <c r="F174" i="35"/>
  <c r="F176" i="35"/>
  <c r="F178" i="35"/>
  <c r="F180" i="35"/>
  <c r="F182" i="35"/>
  <c r="F184" i="35"/>
  <c r="F186" i="35"/>
  <c r="F188" i="35"/>
  <c r="F190" i="35"/>
  <c r="F192" i="35"/>
  <c r="F194" i="35"/>
  <c r="F196" i="35"/>
  <c r="F198" i="35"/>
  <c r="F210" i="35"/>
  <c r="F212" i="35"/>
  <c r="F214" i="35"/>
  <c r="H217" i="35"/>
  <c r="J217" i="35"/>
  <c r="H221" i="35"/>
  <c r="J221" i="35"/>
  <c r="H225" i="35"/>
  <c r="J225" i="35"/>
  <c r="H229" i="35"/>
  <c r="J229" i="35"/>
  <c r="H233" i="35"/>
  <c r="J233" i="35"/>
  <c r="H237" i="35"/>
  <c r="J237" i="35"/>
  <c r="H241" i="35"/>
  <c r="J241" i="35"/>
  <c r="H245" i="35"/>
  <c r="J245" i="35"/>
  <c r="H249" i="35"/>
  <c r="J249" i="35"/>
  <c r="H253" i="35"/>
  <c r="J253" i="35"/>
  <c r="H257" i="35"/>
  <c r="J257" i="35"/>
  <c r="H261" i="35"/>
  <c r="J261" i="35"/>
  <c r="H265" i="35"/>
  <c r="J265" i="35"/>
  <c r="H269" i="35"/>
  <c r="J269" i="35"/>
  <c r="H273" i="35"/>
  <c r="J273" i="35"/>
  <c r="H277" i="35"/>
  <c r="J277" i="35"/>
  <c r="H281" i="35"/>
  <c r="J281" i="35"/>
  <c r="H285" i="35"/>
  <c r="J285" i="35"/>
  <c r="H289" i="35"/>
  <c r="J289" i="35"/>
  <c r="H295" i="35"/>
  <c r="J295" i="35"/>
  <c r="H303" i="35"/>
  <c r="J303" i="35"/>
  <c r="H315" i="35"/>
  <c r="J315" i="35"/>
  <c r="F319" i="35"/>
  <c r="H327" i="35"/>
  <c r="J327" i="35"/>
  <c r="H339" i="35"/>
  <c r="F339" i="35"/>
  <c r="J339" i="35"/>
  <c r="H349" i="35"/>
  <c r="F349" i="35"/>
  <c r="J349" i="35"/>
  <c r="H389" i="35"/>
  <c r="F389" i="35"/>
  <c r="J389" i="35"/>
  <c r="J394" i="35"/>
  <c r="H407" i="35"/>
  <c r="J407" i="35"/>
  <c r="F407" i="35"/>
  <c r="H497" i="35"/>
  <c r="J497" i="35"/>
  <c r="F497" i="35"/>
  <c r="J458" i="35"/>
  <c r="F458" i="35"/>
  <c r="H458" i="35"/>
  <c r="H293" i="35"/>
  <c r="J293" i="35"/>
  <c r="H297" i="35"/>
  <c r="J297" i="35"/>
  <c r="H301" i="35"/>
  <c r="J301" i="35"/>
  <c r="H305" i="35"/>
  <c r="J305" i="35"/>
  <c r="H309" i="35"/>
  <c r="J309" i="35"/>
  <c r="H313" i="35"/>
  <c r="J313" i="35"/>
  <c r="H317" i="35"/>
  <c r="J317" i="35"/>
  <c r="H321" i="35"/>
  <c r="J321" i="35"/>
  <c r="H325" i="35"/>
  <c r="J325" i="35"/>
  <c r="H334" i="35"/>
  <c r="J334" i="35"/>
  <c r="H335" i="35"/>
  <c r="F335" i="35"/>
  <c r="J335" i="35"/>
  <c r="H344" i="35"/>
  <c r="F344" i="35"/>
  <c r="H347" i="35"/>
  <c r="F347" i="35"/>
  <c r="H357" i="35"/>
  <c r="F357" i="35"/>
  <c r="J357" i="35"/>
  <c r="H362" i="35"/>
  <c r="F362" i="35"/>
  <c r="H371" i="35"/>
  <c r="J371" i="35"/>
  <c r="H379" i="35"/>
  <c r="J379" i="35"/>
  <c r="F379" i="35"/>
  <c r="H386" i="35"/>
  <c r="F386" i="35"/>
  <c r="H395" i="35"/>
  <c r="J395" i="35"/>
  <c r="H425" i="35"/>
  <c r="J425" i="35"/>
  <c r="F425" i="35"/>
  <c r="H437" i="35"/>
  <c r="J437" i="35"/>
  <c r="F437" i="35"/>
  <c r="H466" i="35"/>
  <c r="F466" i="35"/>
  <c r="J466" i="35"/>
  <c r="H480" i="35"/>
  <c r="F480" i="35"/>
  <c r="J480" i="35"/>
  <c r="H483" i="35"/>
  <c r="J483" i="35"/>
  <c r="F483" i="35"/>
  <c r="H493" i="35"/>
  <c r="F493" i="35"/>
  <c r="J493" i="35"/>
  <c r="F293" i="35"/>
  <c r="F297" i="35"/>
  <c r="F301" i="35"/>
  <c r="L302" i="35"/>
  <c r="M302" i="35" s="1"/>
  <c r="N302" i="35" s="1"/>
  <c r="F305" i="35"/>
  <c r="F321" i="35"/>
  <c r="L322" i="35"/>
  <c r="M322" i="35" s="1"/>
  <c r="N322" i="35" s="1"/>
  <c r="K332" i="35"/>
  <c r="L332" i="35"/>
  <c r="M332" i="35" s="1"/>
  <c r="N332" i="35" s="1"/>
  <c r="H333" i="35"/>
  <c r="F333" i="35"/>
  <c r="H342" i="35"/>
  <c r="J342" i="35"/>
  <c r="H343" i="35"/>
  <c r="F343" i="35"/>
  <c r="J343" i="35"/>
  <c r="H352" i="35"/>
  <c r="F352" i="35"/>
  <c r="H361" i="35"/>
  <c r="J361" i="35"/>
  <c r="J362" i="35"/>
  <c r="H364" i="35"/>
  <c r="F364" i="35"/>
  <c r="J364" i="35"/>
  <c r="F371" i="35"/>
  <c r="H373" i="35"/>
  <c r="F373" i="35"/>
  <c r="H381" i="35"/>
  <c r="F381" i="35"/>
  <c r="K385" i="35"/>
  <c r="L385" i="35"/>
  <c r="M385" i="35" s="1"/>
  <c r="N385" i="35" s="1"/>
  <c r="J386" i="35"/>
  <c r="H392" i="35"/>
  <c r="F392" i="35"/>
  <c r="J392" i="35"/>
  <c r="F395" i="35"/>
  <c r="H402" i="35"/>
  <c r="F402" i="35"/>
  <c r="J402" i="35"/>
  <c r="H409" i="35"/>
  <c r="J409" i="35"/>
  <c r="F409" i="35"/>
  <c r="H421" i="35"/>
  <c r="J421" i="35"/>
  <c r="F421" i="35"/>
  <c r="H439" i="35"/>
  <c r="J439" i="35"/>
  <c r="F439" i="35"/>
  <c r="J463" i="35"/>
  <c r="H463" i="35"/>
  <c r="H499" i="35"/>
  <c r="J499" i="35"/>
  <c r="F499" i="35"/>
  <c r="H329" i="35"/>
  <c r="F329" i="35"/>
  <c r="H337" i="35"/>
  <c r="F337" i="35"/>
  <c r="H345" i="35"/>
  <c r="F345" i="35"/>
  <c r="H353" i="35"/>
  <c r="F353" i="35"/>
  <c r="K354" i="35"/>
  <c r="H355" i="35"/>
  <c r="J355" i="35"/>
  <c r="H356" i="35"/>
  <c r="F356" i="35"/>
  <c r="J356" i="35"/>
  <c r="H365" i="35"/>
  <c r="F365" i="35"/>
  <c r="H368" i="35"/>
  <c r="F368" i="35"/>
  <c r="H378" i="35"/>
  <c r="F378" i="35"/>
  <c r="H387" i="35"/>
  <c r="J387" i="35"/>
  <c r="H388" i="35"/>
  <c r="F388" i="35"/>
  <c r="J388" i="35"/>
  <c r="H397" i="35"/>
  <c r="F397" i="35"/>
  <c r="H415" i="35"/>
  <c r="J415" i="35"/>
  <c r="F415" i="35"/>
  <c r="H431" i="35"/>
  <c r="J431" i="35"/>
  <c r="F431" i="35"/>
  <c r="H447" i="35"/>
  <c r="J447" i="35"/>
  <c r="F447" i="35"/>
  <c r="J459" i="35"/>
  <c r="F459" i="35"/>
  <c r="H459" i="35"/>
  <c r="J462" i="35"/>
  <c r="F462" i="35"/>
  <c r="H462" i="35"/>
  <c r="H474" i="35"/>
  <c r="F474" i="35"/>
  <c r="J474" i="35"/>
  <c r="H476" i="35"/>
  <c r="F476" i="35"/>
  <c r="J476" i="35"/>
  <c r="H488" i="35"/>
  <c r="F488" i="35"/>
  <c r="J488" i="35"/>
  <c r="H358" i="35"/>
  <c r="F358" i="35"/>
  <c r="H366" i="35"/>
  <c r="F366" i="35"/>
  <c r="H374" i="35"/>
  <c r="F374" i="35"/>
  <c r="H382" i="35"/>
  <c r="F382" i="35"/>
  <c r="H390" i="35"/>
  <c r="F390" i="35"/>
  <c r="H398" i="35"/>
  <c r="F398" i="35"/>
  <c r="H400" i="35"/>
  <c r="J400" i="35"/>
  <c r="H401" i="35"/>
  <c r="F401" i="35"/>
  <c r="J401" i="35"/>
  <c r="H411" i="35"/>
  <c r="J411" i="35"/>
  <c r="H413" i="35"/>
  <c r="J413" i="35"/>
  <c r="F413" i="35"/>
  <c r="H427" i="35"/>
  <c r="J427" i="35"/>
  <c r="H429" i="35"/>
  <c r="J429" i="35"/>
  <c r="F429" i="35"/>
  <c r="H443" i="35"/>
  <c r="J443" i="35"/>
  <c r="H445" i="35"/>
  <c r="J445" i="35"/>
  <c r="F445" i="35"/>
  <c r="H467" i="35"/>
  <c r="J467" i="35"/>
  <c r="F467" i="35"/>
  <c r="H484" i="35"/>
  <c r="F484" i="35"/>
  <c r="J484" i="35"/>
  <c r="H490" i="35"/>
  <c r="F490" i="35"/>
  <c r="J490" i="35"/>
  <c r="H506" i="35"/>
  <c r="F506" i="35"/>
  <c r="J506" i="35"/>
  <c r="H403" i="35"/>
  <c r="F403" i="35"/>
  <c r="H417" i="35"/>
  <c r="J417" i="35"/>
  <c r="F417" i="35"/>
  <c r="H419" i="35"/>
  <c r="J419" i="35"/>
  <c r="H433" i="35"/>
  <c r="J433" i="35"/>
  <c r="F433" i="35"/>
  <c r="H435" i="35"/>
  <c r="J435" i="35"/>
  <c r="H449" i="35"/>
  <c r="J449" i="35"/>
  <c r="F449" i="35"/>
  <c r="H451" i="35"/>
  <c r="J451" i="35"/>
  <c r="J457" i="35"/>
  <c r="H457" i="35"/>
  <c r="F457" i="35"/>
  <c r="J464" i="35"/>
  <c r="L464" i="35" s="1"/>
  <c r="M464" i="35" s="1"/>
  <c r="N464" i="35" s="1"/>
  <c r="F464" i="35"/>
  <c r="H473" i="35"/>
  <c r="F473" i="35"/>
  <c r="H475" i="35"/>
  <c r="J475" i="35"/>
  <c r="F475" i="35"/>
  <c r="H498" i="35"/>
  <c r="F498" i="35"/>
  <c r="H500" i="35"/>
  <c r="F500" i="35"/>
  <c r="J500" i="35"/>
  <c r="L414" i="35"/>
  <c r="M414" i="35" s="1"/>
  <c r="N414" i="35" s="1"/>
  <c r="L418" i="35"/>
  <c r="M418" i="35" s="1"/>
  <c r="N418" i="35" s="1"/>
  <c r="L422" i="35"/>
  <c r="M422" i="35" s="1"/>
  <c r="N422" i="35" s="1"/>
  <c r="L426" i="35"/>
  <c r="M426" i="35" s="1"/>
  <c r="N426" i="35" s="1"/>
  <c r="L434" i="35"/>
  <c r="M434" i="35" s="1"/>
  <c r="N434" i="35" s="1"/>
  <c r="L438" i="35"/>
  <c r="M438" i="35" s="1"/>
  <c r="N438" i="35" s="1"/>
  <c r="L442" i="35"/>
  <c r="M442" i="35" s="1"/>
  <c r="N442" i="35" s="1"/>
  <c r="J456" i="35"/>
  <c r="K456" i="35" s="1"/>
  <c r="F456" i="35"/>
  <c r="H465" i="35"/>
  <c r="J465" i="35"/>
  <c r="H468" i="35"/>
  <c r="F468" i="35"/>
  <c r="J468" i="35"/>
  <c r="H477" i="35"/>
  <c r="F477" i="35"/>
  <c r="H485" i="35"/>
  <c r="F485" i="35"/>
  <c r="K489" i="35"/>
  <c r="L489" i="35"/>
  <c r="M489" i="35" s="1"/>
  <c r="N489" i="35" s="1"/>
  <c r="H496" i="35"/>
  <c r="F496" i="35"/>
  <c r="J496" i="35"/>
  <c r="H505" i="35"/>
  <c r="F505" i="35"/>
  <c r="J460" i="35"/>
  <c r="K460" i="35" s="1"/>
  <c r="F460" i="35"/>
  <c r="H469" i="35"/>
  <c r="F469" i="35"/>
  <c r="H472" i="35"/>
  <c r="F472" i="35"/>
  <c r="H482" i="35"/>
  <c r="F482" i="35"/>
  <c r="H491" i="35"/>
  <c r="J491" i="35"/>
  <c r="H492" i="35"/>
  <c r="F492" i="35"/>
  <c r="J492" i="35"/>
  <c r="H501" i="35"/>
  <c r="F501" i="35"/>
  <c r="H504" i="35"/>
  <c r="F504" i="35"/>
  <c r="H470" i="35"/>
  <c r="F470" i="35"/>
  <c r="K471" i="35"/>
  <c r="H478" i="35"/>
  <c r="F478" i="35"/>
  <c r="H486" i="35"/>
  <c r="F486" i="35"/>
  <c r="H494" i="35"/>
  <c r="F494" i="35"/>
  <c r="H502" i="35"/>
  <c r="F502" i="35"/>
  <c r="F4" i="28"/>
  <c r="M29" i="34"/>
  <c r="U29" i="34" s="1"/>
  <c r="M27" i="34"/>
  <c r="X27" i="34" s="1"/>
  <c r="V25" i="34"/>
  <c r="K23" i="34"/>
  <c r="N23" i="34" s="1"/>
  <c r="M18" i="34"/>
  <c r="P18" i="34" s="1"/>
  <c r="M16" i="34"/>
  <c r="W16" i="34" s="1"/>
  <c r="M14" i="34"/>
  <c r="V14" i="34" s="1"/>
  <c r="M12" i="34"/>
  <c r="U12" i="34" s="1"/>
  <c r="M10" i="34"/>
  <c r="X10" i="34" s="1"/>
  <c r="M8" i="34"/>
  <c r="W8" i="34" s="1"/>
  <c r="M6" i="34"/>
  <c r="F5" i="34" s="1"/>
  <c r="K446" i="35" l="1"/>
  <c r="K81" i="35"/>
  <c r="K76" i="35"/>
  <c r="L310" i="35"/>
  <c r="M310" i="35" s="1"/>
  <c r="N310" i="35" s="1"/>
  <c r="L262" i="35"/>
  <c r="M262" i="35" s="1"/>
  <c r="N262" i="35" s="1"/>
  <c r="L137" i="35"/>
  <c r="M137" i="35" s="1"/>
  <c r="N137" i="35" s="1"/>
  <c r="K503" i="35"/>
  <c r="L282" i="35"/>
  <c r="M282" i="35" s="1"/>
  <c r="N282" i="35" s="1"/>
  <c r="K450" i="35"/>
  <c r="L59" i="35"/>
  <c r="M59" i="35" s="1"/>
  <c r="N59" i="35" s="1"/>
  <c r="L73" i="35"/>
  <c r="M73" i="35" s="1"/>
  <c r="N73" i="35" s="1"/>
  <c r="K270" i="35"/>
  <c r="K128" i="35"/>
  <c r="K124" i="35"/>
  <c r="K120" i="35"/>
  <c r="K116" i="35"/>
  <c r="K112" i="35"/>
  <c r="K108" i="35"/>
  <c r="K104" i="35"/>
  <c r="K100" i="35"/>
  <c r="K96" i="35"/>
  <c r="K92" i="35"/>
  <c r="K88" i="35"/>
  <c r="K84" i="35"/>
  <c r="K125" i="35"/>
  <c r="K121" i="35"/>
  <c r="K117" i="35"/>
  <c r="K113" i="35"/>
  <c r="K109" i="35"/>
  <c r="K105" i="35"/>
  <c r="K101" i="35"/>
  <c r="K97" i="35"/>
  <c r="K93" i="35"/>
  <c r="K196" i="35"/>
  <c r="L234" i="35"/>
  <c r="M234" i="35" s="1"/>
  <c r="N234" i="35" s="1"/>
  <c r="K448" i="35"/>
  <c r="K404" i="35"/>
  <c r="L74" i="35"/>
  <c r="M74" i="35" s="1"/>
  <c r="N74" i="35" s="1"/>
  <c r="L66" i="35"/>
  <c r="M66" i="35" s="1"/>
  <c r="N66" i="35" s="1"/>
  <c r="L156" i="35"/>
  <c r="M156" i="35" s="1"/>
  <c r="N156" i="35" s="1"/>
  <c r="L487" i="35"/>
  <c r="M487" i="35" s="1"/>
  <c r="N487" i="35" s="1"/>
  <c r="K406" i="35"/>
  <c r="K292" i="35"/>
  <c r="L377" i="35"/>
  <c r="M377" i="35" s="1"/>
  <c r="N377" i="35" s="1"/>
  <c r="K302" i="35"/>
  <c r="K242" i="35"/>
  <c r="L375" i="35"/>
  <c r="M375" i="35" s="1"/>
  <c r="N375" i="35" s="1"/>
  <c r="K430" i="35"/>
  <c r="K180" i="35"/>
  <c r="L200" i="35"/>
  <c r="M200" i="35" s="1"/>
  <c r="N200" i="35" s="1"/>
  <c r="K134" i="35"/>
  <c r="L132" i="35"/>
  <c r="M132" i="35" s="1"/>
  <c r="N132" i="35" s="1"/>
  <c r="K495" i="35"/>
  <c r="L367" i="35"/>
  <c r="M367" i="35" s="1"/>
  <c r="N367" i="35" s="1"/>
  <c r="L346" i="35"/>
  <c r="M346" i="35" s="1"/>
  <c r="N346" i="35" s="1"/>
  <c r="K294" i="35"/>
  <c r="L78" i="35"/>
  <c r="M78" i="35" s="1"/>
  <c r="N78" i="35" s="1"/>
  <c r="K338" i="35"/>
  <c r="K300" i="35"/>
  <c r="L216" i="35"/>
  <c r="M216" i="35" s="1"/>
  <c r="N216" i="35" s="1"/>
  <c r="K129" i="35"/>
  <c r="L212" i="35"/>
  <c r="M212" i="35" s="1"/>
  <c r="N212" i="35" s="1"/>
  <c r="K224" i="35"/>
  <c r="L268" i="35"/>
  <c r="M268" i="35" s="1"/>
  <c r="N268" i="35" s="1"/>
  <c r="K408" i="35"/>
  <c r="L140" i="35"/>
  <c r="M140" i="35" s="1"/>
  <c r="N140" i="35" s="1"/>
  <c r="K141" i="35"/>
  <c r="K89" i="35"/>
  <c r="K85" i="35"/>
  <c r="K192" i="35"/>
  <c r="K176" i="35"/>
  <c r="L274" i="35"/>
  <c r="M274" i="35" s="1"/>
  <c r="N274" i="35" s="1"/>
  <c r="K170" i="35"/>
  <c r="K438" i="35"/>
  <c r="L270" i="35"/>
  <c r="M270" i="35" s="1"/>
  <c r="N270" i="35" s="1"/>
  <c r="L146" i="35"/>
  <c r="M146" i="35" s="1"/>
  <c r="N146" i="35" s="1"/>
  <c r="K454" i="35"/>
  <c r="K418" i="35"/>
  <c r="L290" i="35"/>
  <c r="M290" i="35" s="1"/>
  <c r="N290" i="35" s="1"/>
  <c r="K254" i="35"/>
  <c r="L220" i="35"/>
  <c r="M220" i="35" s="1"/>
  <c r="N220" i="35" s="1"/>
  <c r="K139" i="35"/>
  <c r="K131" i="35"/>
  <c r="K136" i="35"/>
  <c r="K150" i="35"/>
  <c r="K206" i="35"/>
  <c r="L198" i="35"/>
  <c r="M198" i="35" s="1"/>
  <c r="N198" i="35" s="1"/>
  <c r="L292" i="35"/>
  <c r="M292" i="35" s="1"/>
  <c r="N292" i="35" s="1"/>
  <c r="L242" i="35"/>
  <c r="M242" i="35" s="1"/>
  <c r="N242" i="35" s="1"/>
  <c r="L306" i="35"/>
  <c r="M306" i="35" s="1"/>
  <c r="N306" i="35" s="1"/>
  <c r="L260" i="35"/>
  <c r="M260" i="35" s="1"/>
  <c r="N260" i="35" s="1"/>
  <c r="K248" i="35"/>
  <c r="K232" i="35"/>
  <c r="L416" i="35"/>
  <c r="M416" i="35" s="1"/>
  <c r="N416" i="35" s="1"/>
  <c r="L326" i="35"/>
  <c r="M326" i="35" s="1"/>
  <c r="N326" i="35" s="1"/>
  <c r="L218" i="35"/>
  <c r="M218" i="35" s="1"/>
  <c r="N218" i="35" s="1"/>
  <c r="L432" i="35"/>
  <c r="M432" i="35" s="1"/>
  <c r="N432" i="35" s="1"/>
  <c r="K377" i="35"/>
  <c r="L312" i="35"/>
  <c r="M312" i="35" s="1"/>
  <c r="N312" i="35" s="1"/>
  <c r="L298" i="35"/>
  <c r="M298" i="35" s="1"/>
  <c r="N298" i="35" s="1"/>
  <c r="K272" i="35"/>
  <c r="K216" i="35"/>
  <c r="K126" i="35"/>
  <c r="K122" i="35"/>
  <c r="K118" i="35"/>
  <c r="K114" i="35"/>
  <c r="K110" i="35"/>
  <c r="K106" i="35"/>
  <c r="K102" i="35"/>
  <c r="K98" i="35"/>
  <c r="K94" i="35"/>
  <c r="K90" i="35"/>
  <c r="K86" i="35"/>
  <c r="K127" i="35"/>
  <c r="K123" i="35"/>
  <c r="K119" i="35"/>
  <c r="K115" i="35"/>
  <c r="K111" i="35"/>
  <c r="K107" i="35"/>
  <c r="K103" i="35"/>
  <c r="K99" i="35"/>
  <c r="K95" i="35"/>
  <c r="K91" i="35"/>
  <c r="K87" i="35"/>
  <c r="K83" i="35"/>
  <c r="L136" i="35"/>
  <c r="M136" i="35" s="1"/>
  <c r="N136" i="35" s="1"/>
  <c r="K326" i="35"/>
  <c r="K218" i="35"/>
  <c r="K416" i="35"/>
  <c r="K432" i="35"/>
  <c r="L338" i="35"/>
  <c r="M338" i="35" s="1"/>
  <c r="N338" i="35" s="1"/>
  <c r="K132" i="35"/>
  <c r="H33" i="34"/>
  <c r="K208" i="35"/>
  <c r="L391" i="35"/>
  <c r="M391" i="35" s="1"/>
  <c r="N391" i="35" s="1"/>
  <c r="K383" i="35"/>
  <c r="K258" i="35"/>
  <c r="L240" i="35"/>
  <c r="M240" i="35" s="1"/>
  <c r="N240" i="35" s="1"/>
  <c r="L404" i="35"/>
  <c r="M404" i="35" s="1"/>
  <c r="N404" i="35" s="1"/>
  <c r="K238" i="35"/>
  <c r="L139" i="35"/>
  <c r="M139" i="35" s="1"/>
  <c r="N139" i="35" s="1"/>
  <c r="L131" i="35"/>
  <c r="M131" i="35" s="1"/>
  <c r="N131" i="35" s="1"/>
  <c r="K314" i="35"/>
  <c r="K278" i="35"/>
  <c r="K290" i="35"/>
  <c r="K312" i="35"/>
  <c r="K135" i="35"/>
  <c r="K188" i="35"/>
  <c r="K172" i="35"/>
  <c r="K479" i="35"/>
  <c r="L202" i="35"/>
  <c r="M202" i="35" s="1"/>
  <c r="N202" i="35" s="1"/>
  <c r="L194" i="35"/>
  <c r="M194" i="35" s="1"/>
  <c r="N194" i="35" s="1"/>
  <c r="L138" i="35"/>
  <c r="M138" i="35" s="1"/>
  <c r="N138" i="35" s="1"/>
  <c r="L130" i="35"/>
  <c r="M130" i="35" s="1"/>
  <c r="N130" i="35" s="1"/>
  <c r="K298" i="35"/>
  <c r="K140" i="35"/>
  <c r="U14" i="34"/>
  <c r="X16" i="34"/>
  <c r="N14" i="34"/>
  <c r="X14" i="34"/>
  <c r="Q16" i="34"/>
  <c r="W25" i="34"/>
  <c r="U8" i="34"/>
  <c r="Q8" i="34"/>
  <c r="X8" i="34"/>
  <c r="U10" i="34"/>
  <c r="Q14" i="34"/>
  <c r="W14" i="34"/>
  <c r="U16" i="34"/>
  <c r="T25" i="34"/>
  <c r="X25" i="34"/>
  <c r="U27" i="34"/>
  <c r="L308" i="35"/>
  <c r="M308" i="35" s="1"/>
  <c r="N308" i="35" s="1"/>
  <c r="K308" i="35"/>
  <c r="L182" i="35"/>
  <c r="M182" i="35" s="1"/>
  <c r="N182" i="35" s="1"/>
  <c r="K182" i="35"/>
  <c r="L428" i="35"/>
  <c r="M428" i="35" s="1"/>
  <c r="N428" i="35" s="1"/>
  <c r="K428" i="35"/>
  <c r="L481" i="35"/>
  <c r="M481" i="35" s="1"/>
  <c r="N481" i="35" s="1"/>
  <c r="K399" i="35"/>
  <c r="K367" i="35"/>
  <c r="L314" i="35"/>
  <c r="M314" i="35" s="1"/>
  <c r="N314" i="35" s="1"/>
  <c r="L294" i="35"/>
  <c r="M294" i="35" s="1"/>
  <c r="N294" i="35" s="1"/>
  <c r="L276" i="35"/>
  <c r="M276" i="35" s="1"/>
  <c r="N276" i="35" s="1"/>
  <c r="L228" i="35"/>
  <c r="M228" i="35" s="1"/>
  <c r="N228" i="35" s="1"/>
  <c r="L383" i="35"/>
  <c r="M383" i="35" s="1"/>
  <c r="N383" i="35" s="1"/>
  <c r="K306" i="35"/>
  <c r="L286" i="35"/>
  <c r="M286" i="35" s="1"/>
  <c r="N286" i="35" s="1"/>
  <c r="K286" i="35"/>
  <c r="K260" i="35"/>
  <c r="L250" i="35"/>
  <c r="M250" i="35" s="1"/>
  <c r="N250" i="35" s="1"/>
  <c r="K250" i="35"/>
  <c r="L168" i="35"/>
  <c r="M168" i="35" s="1"/>
  <c r="N168" i="35" s="1"/>
  <c r="K168" i="35"/>
  <c r="L154" i="35"/>
  <c r="M154" i="35" s="1"/>
  <c r="N154" i="35" s="1"/>
  <c r="K154" i="35"/>
  <c r="K274" i="35"/>
  <c r="L258" i="35"/>
  <c r="M258" i="35" s="1"/>
  <c r="N258" i="35" s="1"/>
  <c r="L420" i="35"/>
  <c r="M420" i="35" s="1"/>
  <c r="N420" i="35" s="1"/>
  <c r="K420" i="35"/>
  <c r="K322" i="35"/>
  <c r="L296" i="35"/>
  <c r="M296" i="35" s="1"/>
  <c r="N296" i="35" s="1"/>
  <c r="K296" i="35"/>
  <c r="K268" i="35"/>
  <c r="L238" i="35"/>
  <c r="M238" i="35" s="1"/>
  <c r="N238" i="35" s="1"/>
  <c r="L230" i="35"/>
  <c r="M230" i="35" s="1"/>
  <c r="N230" i="35" s="1"/>
  <c r="K230" i="35"/>
  <c r="L178" i="35"/>
  <c r="M178" i="35" s="1"/>
  <c r="N178" i="35" s="1"/>
  <c r="K178" i="35"/>
  <c r="L444" i="35"/>
  <c r="M444" i="35" s="1"/>
  <c r="N444" i="35" s="1"/>
  <c r="K444" i="35"/>
  <c r="L278" i="35"/>
  <c r="M278" i="35" s="1"/>
  <c r="N278" i="35" s="1"/>
  <c r="K461" i="35"/>
  <c r="L461" i="35"/>
  <c r="M461" i="35" s="1"/>
  <c r="N461" i="35" s="1"/>
  <c r="L164" i="35"/>
  <c r="M164" i="35" s="1"/>
  <c r="N164" i="35" s="1"/>
  <c r="K164" i="35"/>
  <c r="L144" i="35"/>
  <c r="M144" i="35" s="1"/>
  <c r="N144" i="35" s="1"/>
  <c r="K144" i="35"/>
  <c r="L190" i="35"/>
  <c r="M190" i="35" s="1"/>
  <c r="N190" i="35" s="1"/>
  <c r="K190" i="35"/>
  <c r="L436" i="35"/>
  <c r="M436" i="35" s="1"/>
  <c r="N436" i="35" s="1"/>
  <c r="K436" i="35"/>
  <c r="L174" i="35"/>
  <c r="M174" i="35" s="1"/>
  <c r="N174" i="35" s="1"/>
  <c r="K174" i="35"/>
  <c r="L324" i="35"/>
  <c r="M324" i="35" s="1"/>
  <c r="N324" i="35" s="1"/>
  <c r="K324" i="35"/>
  <c r="L304" i="35"/>
  <c r="M304" i="35" s="1"/>
  <c r="N304" i="35" s="1"/>
  <c r="K304" i="35"/>
  <c r="L288" i="35"/>
  <c r="M288" i="35" s="1"/>
  <c r="N288" i="35" s="1"/>
  <c r="L256" i="35"/>
  <c r="M256" i="35" s="1"/>
  <c r="N256" i="35" s="1"/>
  <c r="L248" i="35"/>
  <c r="M248" i="35" s="1"/>
  <c r="N248" i="35" s="1"/>
  <c r="L232" i="35"/>
  <c r="M232" i="35" s="1"/>
  <c r="N232" i="35" s="1"/>
  <c r="L320" i="35"/>
  <c r="M320" i="35" s="1"/>
  <c r="N320" i="35" s="1"/>
  <c r="K320" i="35"/>
  <c r="L266" i="35"/>
  <c r="M266" i="35" s="1"/>
  <c r="N266" i="35" s="1"/>
  <c r="K266" i="35"/>
  <c r="L160" i="35"/>
  <c r="M160" i="35" s="1"/>
  <c r="N160" i="35" s="1"/>
  <c r="K160" i="35"/>
  <c r="K240" i="35"/>
  <c r="L152" i="35"/>
  <c r="M152" i="35" s="1"/>
  <c r="N152" i="35" s="1"/>
  <c r="K152" i="35"/>
  <c r="L186" i="35"/>
  <c r="M186" i="35" s="1"/>
  <c r="N186" i="35" s="1"/>
  <c r="K186" i="35"/>
  <c r="L412" i="35"/>
  <c r="M412" i="35" s="1"/>
  <c r="N412" i="35" s="1"/>
  <c r="K412" i="35"/>
  <c r="K318" i="35"/>
  <c r="L222" i="35"/>
  <c r="M222" i="35" s="1"/>
  <c r="N222" i="35" s="1"/>
  <c r="K477" i="35"/>
  <c r="L477" i="35"/>
  <c r="M477" i="35" s="1"/>
  <c r="N477" i="35" s="1"/>
  <c r="K475" i="35"/>
  <c r="L475" i="35"/>
  <c r="M475" i="35" s="1"/>
  <c r="N475" i="35" s="1"/>
  <c r="K506" i="35"/>
  <c r="L506" i="35"/>
  <c r="M506" i="35" s="1"/>
  <c r="N506" i="35" s="1"/>
  <c r="K445" i="35"/>
  <c r="L445" i="35"/>
  <c r="M445" i="35" s="1"/>
  <c r="N445" i="35" s="1"/>
  <c r="L366" i="35"/>
  <c r="M366" i="35" s="1"/>
  <c r="N366" i="35" s="1"/>
  <c r="K366" i="35"/>
  <c r="K474" i="35"/>
  <c r="L474" i="35"/>
  <c r="M474" i="35" s="1"/>
  <c r="N474" i="35" s="1"/>
  <c r="K355" i="35"/>
  <c r="L355" i="35"/>
  <c r="M355" i="35" s="1"/>
  <c r="N355" i="35" s="1"/>
  <c r="L329" i="35"/>
  <c r="M329" i="35" s="1"/>
  <c r="N329" i="35" s="1"/>
  <c r="K329" i="35"/>
  <c r="L439" i="35"/>
  <c r="M439" i="35" s="1"/>
  <c r="N439" i="35" s="1"/>
  <c r="K439" i="35"/>
  <c r="K373" i="35"/>
  <c r="L373" i="35"/>
  <c r="M373" i="35" s="1"/>
  <c r="N373" i="35" s="1"/>
  <c r="L364" i="35"/>
  <c r="M364" i="35" s="1"/>
  <c r="N364" i="35" s="1"/>
  <c r="K364" i="35"/>
  <c r="K386" i="35"/>
  <c r="L386" i="35"/>
  <c r="M386" i="35" s="1"/>
  <c r="N386" i="35" s="1"/>
  <c r="L347" i="35"/>
  <c r="M347" i="35" s="1"/>
  <c r="N347" i="35" s="1"/>
  <c r="K347" i="35"/>
  <c r="K389" i="35"/>
  <c r="L389" i="35"/>
  <c r="M389" i="35" s="1"/>
  <c r="N389" i="35" s="1"/>
  <c r="K363" i="35"/>
  <c r="L363" i="35"/>
  <c r="M363" i="35" s="1"/>
  <c r="N363" i="35" s="1"/>
  <c r="L494" i="35"/>
  <c r="M494" i="35" s="1"/>
  <c r="N494" i="35" s="1"/>
  <c r="K494" i="35"/>
  <c r="L492" i="35"/>
  <c r="M492" i="35" s="1"/>
  <c r="N492" i="35" s="1"/>
  <c r="K492" i="35"/>
  <c r="K482" i="35"/>
  <c r="L482" i="35"/>
  <c r="M482" i="35" s="1"/>
  <c r="N482" i="35" s="1"/>
  <c r="L472" i="35"/>
  <c r="M472" i="35" s="1"/>
  <c r="N472" i="35" s="1"/>
  <c r="K472" i="35"/>
  <c r="K465" i="35"/>
  <c r="L465" i="35"/>
  <c r="M465" i="35" s="1"/>
  <c r="N465" i="35" s="1"/>
  <c r="K498" i="35"/>
  <c r="L498" i="35"/>
  <c r="M498" i="35" s="1"/>
  <c r="N498" i="35" s="1"/>
  <c r="L451" i="35"/>
  <c r="M451" i="35" s="1"/>
  <c r="N451" i="35" s="1"/>
  <c r="K451" i="35"/>
  <c r="K433" i="35"/>
  <c r="L433" i="35"/>
  <c r="M433" i="35" s="1"/>
  <c r="N433" i="35" s="1"/>
  <c r="K403" i="35"/>
  <c r="L403" i="35"/>
  <c r="M403" i="35" s="1"/>
  <c r="N403" i="35" s="1"/>
  <c r="K467" i="35"/>
  <c r="L467" i="35"/>
  <c r="M467" i="35" s="1"/>
  <c r="N467" i="35" s="1"/>
  <c r="K429" i="35"/>
  <c r="L429" i="35"/>
  <c r="M429" i="35" s="1"/>
  <c r="N429" i="35" s="1"/>
  <c r="K400" i="35"/>
  <c r="L400" i="35"/>
  <c r="M400" i="35" s="1"/>
  <c r="N400" i="35" s="1"/>
  <c r="L374" i="35"/>
  <c r="M374" i="35" s="1"/>
  <c r="N374" i="35" s="1"/>
  <c r="K374" i="35"/>
  <c r="L476" i="35"/>
  <c r="M476" i="35" s="1"/>
  <c r="N476" i="35" s="1"/>
  <c r="K476" i="35"/>
  <c r="K464" i="35"/>
  <c r="K459" i="35"/>
  <c r="L459" i="35"/>
  <c r="M459" i="35" s="1"/>
  <c r="N459" i="35" s="1"/>
  <c r="L431" i="35"/>
  <c r="M431" i="35" s="1"/>
  <c r="N431" i="35" s="1"/>
  <c r="K431" i="35"/>
  <c r="L388" i="35"/>
  <c r="M388" i="35" s="1"/>
  <c r="N388" i="35" s="1"/>
  <c r="K388" i="35"/>
  <c r="K378" i="35"/>
  <c r="L378" i="35"/>
  <c r="M378" i="35" s="1"/>
  <c r="N378" i="35" s="1"/>
  <c r="L368" i="35"/>
  <c r="M368" i="35" s="1"/>
  <c r="N368" i="35" s="1"/>
  <c r="K368" i="35"/>
  <c r="K337" i="35"/>
  <c r="L337" i="35"/>
  <c r="M337" i="35" s="1"/>
  <c r="N337" i="35" s="1"/>
  <c r="K402" i="35"/>
  <c r="L402" i="35"/>
  <c r="M402" i="35" s="1"/>
  <c r="N402" i="35" s="1"/>
  <c r="L392" i="35"/>
  <c r="M392" i="35" s="1"/>
  <c r="N392" i="35" s="1"/>
  <c r="K392" i="35"/>
  <c r="K352" i="35"/>
  <c r="L352" i="35"/>
  <c r="M352" i="35" s="1"/>
  <c r="N352" i="35" s="1"/>
  <c r="L480" i="35"/>
  <c r="M480" i="35" s="1"/>
  <c r="N480" i="35" s="1"/>
  <c r="K480" i="35"/>
  <c r="L456" i="35"/>
  <c r="M456" i="35" s="1"/>
  <c r="N456" i="35" s="1"/>
  <c r="K437" i="35"/>
  <c r="L437" i="35"/>
  <c r="M437" i="35" s="1"/>
  <c r="N437" i="35" s="1"/>
  <c r="K371" i="35"/>
  <c r="L371" i="35"/>
  <c r="M371" i="35" s="1"/>
  <c r="N371" i="35" s="1"/>
  <c r="K335" i="35"/>
  <c r="L335" i="35"/>
  <c r="M335" i="35" s="1"/>
  <c r="N335" i="35" s="1"/>
  <c r="L325" i="35"/>
  <c r="M325" i="35" s="1"/>
  <c r="N325" i="35" s="1"/>
  <c r="K325" i="35"/>
  <c r="L317" i="35"/>
  <c r="M317" i="35" s="1"/>
  <c r="N317" i="35" s="1"/>
  <c r="K317" i="35"/>
  <c r="K309" i="35"/>
  <c r="L309" i="35"/>
  <c r="M309" i="35" s="1"/>
  <c r="N309" i="35" s="1"/>
  <c r="L301" i="35"/>
  <c r="M301" i="35" s="1"/>
  <c r="N301" i="35" s="1"/>
  <c r="K301" i="35"/>
  <c r="L293" i="35"/>
  <c r="M293" i="35" s="1"/>
  <c r="N293" i="35" s="1"/>
  <c r="K293" i="35"/>
  <c r="K497" i="35"/>
  <c r="L497" i="35"/>
  <c r="M497" i="35" s="1"/>
  <c r="N497" i="35" s="1"/>
  <c r="L303" i="35"/>
  <c r="M303" i="35" s="1"/>
  <c r="N303" i="35" s="1"/>
  <c r="K303" i="35"/>
  <c r="L289" i="35"/>
  <c r="M289" i="35" s="1"/>
  <c r="N289" i="35" s="1"/>
  <c r="K289" i="35"/>
  <c r="L281" i="35"/>
  <c r="M281" i="35" s="1"/>
  <c r="N281" i="35" s="1"/>
  <c r="K281" i="35"/>
  <c r="L273" i="35"/>
  <c r="M273" i="35" s="1"/>
  <c r="N273" i="35" s="1"/>
  <c r="K273" i="35"/>
  <c r="L265" i="35"/>
  <c r="M265" i="35" s="1"/>
  <c r="N265" i="35" s="1"/>
  <c r="K265" i="35"/>
  <c r="L257" i="35"/>
  <c r="M257" i="35" s="1"/>
  <c r="N257" i="35" s="1"/>
  <c r="K257" i="35"/>
  <c r="L249" i="35"/>
  <c r="M249" i="35" s="1"/>
  <c r="N249" i="35" s="1"/>
  <c r="K249" i="35"/>
  <c r="L241" i="35"/>
  <c r="M241" i="35" s="1"/>
  <c r="N241" i="35" s="1"/>
  <c r="K241" i="35"/>
  <c r="L233" i="35"/>
  <c r="M233" i="35" s="1"/>
  <c r="N233" i="35" s="1"/>
  <c r="K233" i="35"/>
  <c r="L225" i="35"/>
  <c r="M225" i="35" s="1"/>
  <c r="N225" i="35" s="1"/>
  <c r="K225" i="35"/>
  <c r="L217" i="35"/>
  <c r="M217" i="35" s="1"/>
  <c r="N217" i="35" s="1"/>
  <c r="K217" i="35"/>
  <c r="K370" i="35"/>
  <c r="L370" i="35"/>
  <c r="M370" i="35" s="1"/>
  <c r="N370" i="35" s="1"/>
  <c r="L351" i="35"/>
  <c r="M351" i="35" s="1"/>
  <c r="N351" i="35" s="1"/>
  <c r="K351" i="35"/>
  <c r="L319" i="35"/>
  <c r="M319" i="35" s="1"/>
  <c r="N319" i="35" s="1"/>
  <c r="K319" i="35"/>
  <c r="K328" i="35"/>
  <c r="L328" i="35"/>
  <c r="M328" i="35" s="1"/>
  <c r="N328" i="35" s="1"/>
  <c r="L299" i="35"/>
  <c r="M299" i="35" s="1"/>
  <c r="N299" i="35" s="1"/>
  <c r="K299" i="35"/>
  <c r="K287" i="35"/>
  <c r="L287" i="35"/>
  <c r="M287" i="35" s="1"/>
  <c r="N287" i="35" s="1"/>
  <c r="K279" i="35"/>
  <c r="L279" i="35"/>
  <c r="M279" i="35" s="1"/>
  <c r="N279" i="35" s="1"/>
  <c r="K271" i="35"/>
  <c r="L271" i="35"/>
  <c r="M271" i="35" s="1"/>
  <c r="N271" i="35" s="1"/>
  <c r="K263" i="35"/>
  <c r="L263" i="35"/>
  <c r="M263" i="35" s="1"/>
  <c r="N263" i="35" s="1"/>
  <c r="K255" i="35"/>
  <c r="L255" i="35"/>
  <c r="M255" i="35" s="1"/>
  <c r="N255" i="35" s="1"/>
  <c r="K247" i="35"/>
  <c r="L247" i="35"/>
  <c r="M247" i="35" s="1"/>
  <c r="N247" i="35" s="1"/>
  <c r="K239" i="35"/>
  <c r="L239" i="35"/>
  <c r="M239" i="35" s="1"/>
  <c r="N239" i="35" s="1"/>
  <c r="K231" i="35"/>
  <c r="L231" i="35"/>
  <c r="M231" i="35" s="1"/>
  <c r="N231" i="35" s="1"/>
  <c r="K223" i="35"/>
  <c r="L223" i="35"/>
  <c r="M223" i="35" s="1"/>
  <c r="N223" i="35" s="1"/>
  <c r="K209" i="35"/>
  <c r="L209" i="35"/>
  <c r="M209" i="35" s="1"/>
  <c r="N209" i="35" s="1"/>
  <c r="K155" i="35"/>
  <c r="L155" i="35"/>
  <c r="M155" i="35" s="1"/>
  <c r="N155" i="35" s="1"/>
  <c r="K195" i="35"/>
  <c r="L195" i="35"/>
  <c r="M195" i="35" s="1"/>
  <c r="N195" i="35" s="1"/>
  <c r="K151" i="35"/>
  <c r="L151" i="35"/>
  <c r="M151" i="35" s="1"/>
  <c r="N151" i="35" s="1"/>
  <c r="L441" i="35"/>
  <c r="M441" i="35" s="1"/>
  <c r="N441" i="35" s="1"/>
  <c r="K441" i="35"/>
  <c r="L311" i="35"/>
  <c r="M311" i="35" s="1"/>
  <c r="N311" i="35" s="1"/>
  <c r="K311" i="35"/>
  <c r="K205" i="35"/>
  <c r="L205" i="35"/>
  <c r="M205" i="35" s="1"/>
  <c r="N205" i="35" s="1"/>
  <c r="K169" i="35"/>
  <c r="L169" i="35"/>
  <c r="M169" i="35" s="1"/>
  <c r="N169" i="35" s="1"/>
  <c r="K161" i="35"/>
  <c r="L161" i="35"/>
  <c r="M161" i="35" s="1"/>
  <c r="N161" i="35" s="1"/>
  <c r="K149" i="35"/>
  <c r="L149" i="35"/>
  <c r="M149" i="35" s="1"/>
  <c r="N149" i="35" s="1"/>
  <c r="L147" i="35"/>
  <c r="M147" i="35" s="1"/>
  <c r="N147" i="35" s="1"/>
  <c r="K147" i="35"/>
  <c r="K340" i="35"/>
  <c r="L340" i="35"/>
  <c r="M340" i="35" s="1"/>
  <c r="N340" i="35" s="1"/>
  <c r="K203" i="35"/>
  <c r="L203" i="35"/>
  <c r="M203" i="35" s="1"/>
  <c r="N203" i="35" s="1"/>
  <c r="K181" i="35"/>
  <c r="L181" i="35"/>
  <c r="M181" i="35" s="1"/>
  <c r="N181" i="35" s="1"/>
  <c r="K163" i="35"/>
  <c r="L163" i="35"/>
  <c r="M163" i="35" s="1"/>
  <c r="N163" i="35" s="1"/>
  <c r="K148" i="35"/>
  <c r="K486" i="35"/>
  <c r="L486" i="35"/>
  <c r="M486" i="35" s="1"/>
  <c r="N486" i="35" s="1"/>
  <c r="K449" i="35"/>
  <c r="L449" i="35"/>
  <c r="M449" i="35" s="1"/>
  <c r="N449" i="35" s="1"/>
  <c r="L411" i="35"/>
  <c r="M411" i="35" s="1"/>
  <c r="N411" i="35" s="1"/>
  <c r="K411" i="35"/>
  <c r="L398" i="35"/>
  <c r="M398" i="35" s="1"/>
  <c r="N398" i="35" s="1"/>
  <c r="K398" i="35"/>
  <c r="L415" i="35"/>
  <c r="M415" i="35" s="1"/>
  <c r="N415" i="35" s="1"/>
  <c r="K415" i="35"/>
  <c r="K463" i="35"/>
  <c r="L463" i="35"/>
  <c r="M463" i="35" s="1"/>
  <c r="N463" i="35" s="1"/>
  <c r="K333" i="35"/>
  <c r="L333" i="35"/>
  <c r="M333" i="35" s="1"/>
  <c r="N333" i="35" s="1"/>
  <c r="K191" i="35"/>
  <c r="L191" i="35"/>
  <c r="M191" i="35" s="1"/>
  <c r="N191" i="35" s="1"/>
  <c r="K183" i="35"/>
  <c r="L183" i="35"/>
  <c r="M183" i="35" s="1"/>
  <c r="N183" i="35" s="1"/>
  <c r="K165" i="35"/>
  <c r="L165" i="35"/>
  <c r="M165" i="35" s="1"/>
  <c r="N165" i="35" s="1"/>
  <c r="K453" i="35"/>
  <c r="L453" i="35"/>
  <c r="M453" i="35" s="1"/>
  <c r="N453" i="35" s="1"/>
  <c r="K193" i="35"/>
  <c r="L193" i="35"/>
  <c r="M193" i="35" s="1"/>
  <c r="N193" i="35" s="1"/>
  <c r="K177" i="35"/>
  <c r="L177" i="35"/>
  <c r="M177" i="35" s="1"/>
  <c r="N177" i="35" s="1"/>
  <c r="K159" i="35"/>
  <c r="L159" i="35"/>
  <c r="M159" i="35" s="1"/>
  <c r="N159" i="35" s="1"/>
  <c r="K382" i="35"/>
  <c r="L382" i="35"/>
  <c r="M382" i="35" s="1"/>
  <c r="N382" i="35" s="1"/>
  <c r="L488" i="35"/>
  <c r="M488" i="35" s="1"/>
  <c r="N488" i="35" s="1"/>
  <c r="K488" i="35"/>
  <c r="L462" i="35"/>
  <c r="M462" i="35" s="1"/>
  <c r="N462" i="35" s="1"/>
  <c r="K462" i="35"/>
  <c r="L447" i="35"/>
  <c r="M447" i="35" s="1"/>
  <c r="N447" i="35" s="1"/>
  <c r="K447" i="35"/>
  <c r="K397" i="35"/>
  <c r="L397" i="35"/>
  <c r="M397" i="35" s="1"/>
  <c r="N397" i="35" s="1"/>
  <c r="L356" i="35"/>
  <c r="M356" i="35" s="1"/>
  <c r="N356" i="35" s="1"/>
  <c r="K356" i="35"/>
  <c r="L345" i="35"/>
  <c r="M345" i="35" s="1"/>
  <c r="N345" i="35" s="1"/>
  <c r="K345" i="35"/>
  <c r="L409" i="35"/>
  <c r="M409" i="35" s="1"/>
  <c r="N409" i="35" s="1"/>
  <c r="K409" i="35"/>
  <c r="K381" i="35"/>
  <c r="L381" i="35"/>
  <c r="M381" i="35" s="1"/>
  <c r="N381" i="35" s="1"/>
  <c r="K342" i="35"/>
  <c r="L342" i="35"/>
  <c r="M342" i="35" s="1"/>
  <c r="N342" i="35" s="1"/>
  <c r="K483" i="35"/>
  <c r="L483" i="35"/>
  <c r="M483" i="35" s="1"/>
  <c r="N483" i="35" s="1"/>
  <c r="K395" i="35"/>
  <c r="L395" i="35"/>
  <c r="M395" i="35" s="1"/>
  <c r="N395" i="35" s="1"/>
  <c r="K357" i="35"/>
  <c r="L357" i="35"/>
  <c r="M357" i="35" s="1"/>
  <c r="N357" i="35" s="1"/>
  <c r="K344" i="35"/>
  <c r="L344" i="35"/>
  <c r="M344" i="35" s="1"/>
  <c r="N344" i="35" s="1"/>
  <c r="L460" i="35"/>
  <c r="M460" i="35" s="1"/>
  <c r="N460" i="35" s="1"/>
  <c r="L339" i="35"/>
  <c r="M339" i="35" s="1"/>
  <c r="N339" i="35" s="1"/>
  <c r="K339" i="35"/>
  <c r="L396" i="35"/>
  <c r="M396" i="35" s="1"/>
  <c r="N396" i="35" s="1"/>
  <c r="K396" i="35"/>
  <c r="L372" i="35"/>
  <c r="M372" i="35" s="1"/>
  <c r="N372" i="35" s="1"/>
  <c r="K372" i="35"/>
  <c r="K336" i="35"/>
  <c r="L336" i="35"/>
  <c r="M336" i="35" s="1"/>
  <c r="N336" i="35" s="1"/>
  <c r="K369" i="35"/>
  <c r="L369" i="35"/>
  <c r="M369" i="35" s="1"/>
  <c r="N369" i="35" s="1"/>
  <c r="L331" i="35"/>
  <c r="M331" i="35" s="1"/>
  <c r="N331" i="35" s="1"/>
  <c r="K331" i="35"/>
  <c r="K211" i="35"/>
  <c r="L211" i="35"/>
  <c r="M211" i="35" s="1"/>
  <c r="N211" i="35" s="1"/>
  <c r="K201" i="35"/>
  <c r="L201" i="35"/>
  <c r="M201" i="35" s="1"/>
  <c r="N201" i="35" s="1"/>
  <c r="K207" i="35"/>
  <c r="L207" i="35"/>
  <c r="M207" i="35" s="1"/>
  <c r="N207" i="35" s="1"/>
  <c r="K197" i="35"/>
  <c r="L197" i="35"/>
  <c r="M197" i="35" s="1"/>
  <c r="N197" i="35" s="1"/>
  <c r="K185" i="35"/>
  <c r="L185" i="35"/>
  <c r="M185" i="35" s="1"/>
  <c r="N185" i="35" s="1"/>
  <c r="K167" i="35"/>
  <c r="L167" i="35"/>
  <c r="M167" i="35" s="1"/>
  <c r="N167" i="35" s="1"/>
  <c r="K157" i="35"/>
  <c r="L157" i="35"/>
  <c r="M157" i="35" s="1"/>
  <c r="N157" i="35" s="1"/>
  <c r="L323" i="35"/>
  <c r="M323" i="35" s="1"/>
  <c r="N323" i="35" s="1"/>
  <c r="K323" i="35"/>
  <c r="L145" i="35"/>
  <c r="M145" i="35" s="1"/>
  <c r="N145" i="35" s="1"/>
  <c r="K145" i="35"/>
  <c r="L376" i="35"/>
  <c r="M376" i="35" s="1"/>
  <c r="N376" i="35" s="1"/>
  <c r="K376" i="35"/>
  <c r="L504" i="35"/>
  <c r="M504" i="35" s="1"/>
  <c r="N504" i="35" s="1"/>
  <c r="K504" i="35"/>
  <c r="L343" i="35"/>
  <c r="M343" i="35" s="1"/>
  <c r="N343" i="35" s="1"/>
  <c r="K343" i="35"/>
  <c r="K466" i="35"/>
  <c r="L466" i="35"/>
  <c r="M466" i="35" s="1"/>
  <c r="N466" i="35" s="1"/>
  <c r="L425" i="35"/>
  <c r="M425" i="35" s="1"/>
  <c r="N425" i="35" s="1"/>
  <c r="K425" i="35"/>
  <c r="K458" i="35"/>
  <c r="L458" i="35"/>
  <c r="M458" i="35" s="1"/>
  <c r="N458" i="35" s="1"/>
  <c r="L407" i="35"/>
  <c r="M407" i="35" s="1"/>
  <c r="N407" i="35" s="1"/>
  <c r="K407" i="35"/>
  <c r="L327" i="35"/>
  <c r="M327" i="35" s="1"/>
  <c r="N327" i="35" s="1"/>
  <c r="K327" i="35"/>
  <c r="K394" i="35"/>
  <c r="L394" i="35"/>
  <c r="M394" i="35" s="1"/>
  <c r="N394" i="35" s="1"/>
  <c r="K393" i="35"/>
  <c r="L393" i="35"/>
  <c r="M393" i="35" s="1"/>
  <c r="N393" i="35" s="1"/>
  <c r="K215" i="35"/>
  <c r="L215" i="35"/>
  <c r="M215" i="35" s="1"/>
  <c r="N215" i="35" s="1"/>
  <c r="K175" i="35"/>
  <c r="L175" i="35"/>
  <c r="M175" i="35" s="1"/>
  <c r="N175" i="35" s="1"/>
  <c r="L360" i="35"/>
  <c r="M360" i="35" s="1"/>
  <c r="N360" i="35" s="1"/>
  <c r="K360" i="35"/>
  <c r="L502" i="35"/>
  <c r="M502" i="35" s="1"/>
  <c r="N502" i="35" s="1"/>
  <c r="K502" i="35"/>
  <c r="L470" i="35"/>
  <c r="M470" i="35" s="1"/>
  <c r="N470" i="35" s="1"/>
  <c r="K470" i="35"/>
  <c r="K501" i="35"/>
  <c r="L501" i="35"/>
  <c r="M501" i="35" s="1"/>
  <c r="N501" i="35" s="1"/>
  <c r="L496" i="35"/>
  <c r="M496" i="35" s="1"/>
  <c r="N496" i="35" s="1"/>
  <c r="K496" i="35"/>
  <c r="K485" i="35"/>
  <c r="L485" i="35"/>
  <c r="M485" i="35" s="1"/>
  <c r="N485" i="35" s="1"/>
  <c r="K473" i="35"/>
  <c r="L473" i="35"/>
  <c r="M473" i="35" s="1"/>
  <c r="N473" i="35" s="1"/>
  <c r="K457" i="35"/>
  <c r="L457" i="35"/>
  <c r="M457" i="35" s="1"/>
  <c r="N457" i="35" s="1"/>
  <c r="L435" i="35"/>
  <c r="M435" i="35" s="1"/>
  <c r="N435" i="35" s="1"/>
  <c r="K435" i="35"/>
  <c r="K417" i="35"/>
  <c r="L417" i="35"/>
  <c r="M417" i="35" s="1"/>
  <c r="N417" i="35" s="1"/>
  <c r="K484" i="35"/>
  <c r="L484" i="35"/>
  <c r="M484" i="35" s="1"/>
  <c r="N484" i="35" s="1"/>
  <c r="L443" i="35"/>
  <c r="M443" i="35" s="1"/>
  <c r="N443" i="35" s="1"/>
  <c r="K443" i="35"/>
  <c r="K413" i="35"/>
  <c r="L413" i="35"/>
  <c r="M413" i="35" s="1"/>
  <c r="N413" i="35" s="1"/>
  <c r="L478" i="35"/>
  <c r="M478" i="35" s="1"/>
  <c r="N478" i="35" s="1"/>
  <c r="K478" i="35"/>
  <c r="K491" i="35"/>
  <c r="L491" i="35"/>
  <c r="M491" i="35" s="1"/>
  <c r="N491" i="35" s="1"/>
  <c r="K469" i="35"/>
  <c r="L469" i="35"/>
  <c r="M469" i="35" s="1"/>
  <c r="N469" i="35" s="1"/>
  <c r="K505" i="35"/>
  <c r="L505" i="35"/>
  <c r="M505" i="35" s="1"/>
  <c r="N505" i="35" s="1"/>
  <c r="L468" i="35"/>
  <c r="M468" i="35" s="1"/>
  <c r="N468" i="35" s="1"/>
  <c r="K468" i="35"/>
  <c r="L500" i="35"/>
  <c r="M500" i="35" s="1"/>
  <c r="N500" i="35" s="1"/>
  <c r="K500" i="35"/>
  <c r="L419" i="35"/>
  <c r="M419" i="35" s="1"/>
  <c r="N419" i="35" s="1"/>
  <c r="K419" i="35"/>
  <c r="K490" i="35"/>
  <c r="L490" i="35"/>
  <c r="M490" i="35" s="1"/>
  <c r="N490" i="35" s="1"/>
  <c r="L427" i="35"/>
  <c r="M427" i="35" s="1"/>
  <c r="N427" i="35" s="1"/>
  <c r="K427" i="35"/>
  <c r="L401" i="35"/>
  <c r="M401" i="35" s="1"/>
  <c r="N401" i="35" s="1"/>
  <c r="K401" i="35"/>
  <c r="L390" i="35"/>
  <c r="M390" i="35" s="1"/>
  <c r="N390" i="35" s="1"/>
  <c r="K390" i="35"/>
  <c r="K358" i="35"/>
  <c r="L358" i="35"/>
  <c r="M358" i="35" s="1"/>
  <c r="N358" i="35" s="1"/>
  <c r="K387" i="35"/>
  <c r="L387" i="35"/>
  <c r="M387" i="35" s="1"/>
  <c r="N387" i="35" s="1"/>
  <c r="K365" i="35"/>
  <c r="L365" i="35"/>
  <c r="M365" i="35" s="1"/>
  <c r="N365" i="35" s="1"/>
  <c r="L353" i="35"/>
  <c r="M353" i="35" s="1"/>
  <c r="N353" i="35" s="1"/>
  <c r="K353" i="35"/>
  <c r="K499" i="35"/>
  <c r="L499" i="35"/>
  <c r="M499" i="35" s="1"/>
  <c r="N499" i="35" s="1"/>
  <c r="K421" i="35"/>
  <c r="L421" i="35"/>
  <c r="M421" i="35" s="1"/>
  <c r="N421" i="35" s="1"/>
  <c r="K361" i="35"/>
  <c r="L361" i="35"/>
  <c r="M361" i="35" s="1"/>
  <c r="N361" i="35" s="1"/>
  <c r="K493" i="35"/>
  <c r="L493" i="35"/>
  <c r="M493" i="35" s="1"/>
  <c r="N493" i="35" s="1"/>
  <c r="K379" i="35"/>
  <c r="L379" i="35"/>
  <c r="M379" i="35" s="1"/>
  <c r="N379" i="35" s="1"/>
  <c r="K362" i="35"/>
  <c r="L362" i="35"/>
  <c r="M362" i="35" s="1"/>
  <c r="N362" i="35" s="1"/>
  <c r="K334" i="35"/>
  <c r="L334" i="35"/>
  <c r="M334" i="35" s="1"/>
  <c r="N334" i="35" s="1"/>
  <c r="K321" i="35"/>
  <c r="L321" i="35"/>
  <c r="M321" i="35" s="1"/>
  <c r="N321" i="35" s="1"/>
  <c r="L313" i="35"/>
  <c r="M313" i="35" s="1"/>
  <c r="N313" i="35" s="1"/>
  <c r="K313" i="35"/>
  <c r="L305" i="35"/>
  <c r="M305" i="35" s="1"/>
  <c r="N305" i="35" s="1"/>
  <c r="K305" i="35"/>
  <c r="L297" i="35"/>
  <c r="M297" i="35" s="1"/>
  <c r="N297" i="35" s="1"/>
  <c r="K297" i="35"/>
  <c r="K349" i="35"/>
  <c r="L349" i="35"/>
  <c r="M349" i="35" s="1"/>
  <c r="N349" i="35" s="1"/>
  <c r="L315" i="35"/>
  <c r="M315" i="35" s="1"/>
  <c r="N315" i="35" s="1"/>
  <c r="K315" i="35"/>
  <c r="L295" i="35"/>
  <c r="M295" i="35" s="1"/>
  <c r="N295" i="35" s="1"/>
  <c r="K295" i="35"/>
  <c r="L285" i="35"/>
  <c r="M285" i="35" s="1"/>
  <c r="N285" i="35" s="1"/>
  <c r="K285" i="35"/>
  <c r="L277" i="35"/>
  <c r="M277" i="35" s="1"/>
  <c r="N277" i="35" s="1"/>
  <c r="K277" i="35"/>
  <c r="L269" i="35"/>
  <c r="M269" i="35" s="1"/>
  <c r="N269" i="35" s="1"/>
  <c r="K269" i="35"/>
  <c r="L261" i="35"/>
  <c r="M261" i="35" s="1"/>
  <c r="N261" i="35" s="1"/>
  <c r="K261" i="35"/>
  <c r="L253" i="35"/>
  <c r="M253" i="35" s="1"/>
  <c r="N253" i="35" s="1"/>
  <c r="K253" i="35"/>
  <c r="L245" i="35"/>
  <c r="M245" i="35" s="1"/>
  <c r="N245" i="35" s="1"/>
  <c r="K245" i="35"/>
  <c r="L237" i="35"/>
  <c r="M237" i="35" s="1"/>
  <c r="N237" i="35" s="1"/>
  <c r="K237" i="35"/>
  <c r="L229" i="35"/>
  <c r="M229" i="35" s="1"/>
  <c r="N229" i="35" s="1"/>
  <c r="K229" i="35"/>
  <c r="L221" i="35"/>
  <c r="M221" i="35" s="1"/>
  <c r="N221" i="35" s="1"/>
  <c r="K221" i="35"/>
  <c r="K405" i="35"/>
  <c r="L405" i="35"/>
  <c r="M405" i="35" s="1"/>
  <c r="N405" i="35" s="1"/>
  <c r="K380" i="35"/>
  <c r="L380" i="35"/>
  <c r="M380" i="35" s="1"/>
  <c r="N380" i="35" s="1"/>
  <c r="K341" i="35"/>
  <c r="L341" i="35"/>
  <c r="M341" i="35" s="1"/>
  <c r="N341" i="35" s="1"/>
  <c r="L384" i="35"/>
  <c r="M384" i="35" s="1"/>
  <c r="N384" i="35" s="1"/>
  <c r="K384" i="35"/>
  <c r="K348" i="35"/>
  <c r="L348" i="35"/>
  <c r="M348" i="35" s="1"/>
  <c r="N348" i="35" s="1"/>
  <c r="L307" i="35"/>
  <c r="M307" i="35" s="1"/>
  <c r="N307" i="35" s="1"/>
  <c r="K307" i="35"/>
  <c r="L291" i="35"/>
  <c r="M291" i="35" s="1"/>
  <c r="N291" i="35" s="1"/>
  <c r="K291" i="35"/>
  <c r="K283" i="35"/>
  <c r="L283" i="35"/>
  <c r="M283" i="35" s="1"/>
  <c r="N283" i="35" s="1"/>
  <c r="K275" i="35"/>
  <c r="L275" i="35"/>
  <c r="M275" i="35" s="1"/>
  <c r="N275" i="35" s="1"/>
  <c r="K267" i="35"/>
  <c r="L267" i="35"/>
  <c r="M267" i="35" s="1"/>
  <c r="N267" i="35" s="1"/>
  <c r="K259" i="35"/>
  <c r="L259" i="35"/>
  <c r="M259" i="35" s="1"/>
  <c r="N259" i="35" s="1"/>
  <c r="K251" i="35"/>
  <c r="L251" i="35"/>
  <c r="M251" i="35" s="1"/>
  <c r="N251" i="35" s="1"/>
  <c r="K243" i="35"/>
  <c r="L243" i="35"/>
  <c r="M243" i="35" s="1"/>
  <c r="N243" i="35" s="1"/>
  <c r="K235" i="35"/>
  <c r="L235" i="35"/>
  <c r="M235" i="35" s="1"/>
  <c r="N235" i="35" s="1"/>
  <c r="K227" i="35"/>
  <c r="L227" i="35"/>
  <c r="M227" i="35" s="1"/>
  <c r="N227" i="35" s="1"/>
  <c r="K219" i="35"/>
  <c r="L219" i="35"/>
  <c r="M219" i="35" s="1"/>
  <c r="N219" i="35" s="1"/>
  <c r="K213" i="35"/>
  <c r="L213" i="35"/>
  <c r="M213" i="35" s="1"/>
  <c r="N213" i="35" s="1"/>
  <c r="K153" i="35"/>
  <c r="L153" i="35"/>
  <c r="M153" i="35" s="1"/>
  <c r="N153" i="35" s="1"/>
  <c r="K199" i="35"/>
  <c r="L199" i="35"/>
  <c r="M199" i="35" s="1"/>
  <c r="N199" i="35" s="1"/>
  <c r="K350" i="35"/>
  <c r="L350" i="35"/>
  <c r="M350" i="35" s="1"/>
  <c r="N350" i="35" s="1"/>
  <c r="K187" i="35"/>
  <c r="L187" i="35"/>
  <c r="M187" i="35" s="1"/>
  <c r="N187" i="35" s="1"/>
  <c r="K179" i="35"/>
  <c r="L179" i="35"/>
  <c r="M179" i="35" s="1"/>
  <c r="N179" i="35" s="1"/>
  <c r="K171" i="35"/>
  <c r="L171" i="35"/>
  <c r="M171" i="35" s="1"/>
  <c r="N171" i="35" s="1"/>
  <c r="L143" i="35"/>
  <c r="M143" i="35" s="1"/>
  <c r="N143" i="35" s="1"/>
  <c r="K143" i="35"/>
  <c r="L423" i="35"/>
  <c r="M423" i="35" s="1"/>
  <c r="N423" i="35" s="1"/>
  <c r="K423" i="35"/>
  <c r="K189" i="35"/>
  <c r="L189" i="35"/>
  <c r="M189" i="35" s="1"/>
  <c r="N189" i="35" s="1"/>
  <c r="K173" i="35"/>
  <c r="L173" i="35"/>
  <c r="M173" i="35" s="1"/>
  <c r="N173" i="35" s="1"/>
  <c r="N32" i="34"/>
  <c r="V12" i="34"/>
  <c r="V10" i="34"/>
  <c r="N12" i="34"/>
  <c r="W12" i="34"/>
  <c r="M23" i="34"/>
  <c r="V29" i="34"/>
  <c r="V8" i="34"/>
  <c r="N10" i="34"/>
  <c r="W10" i="34"/>
  <c r="Q12" i="34"/>
  <c r="X12" i="34"/>
  <c r="V16" i="34"/>
  <c r="N18" i="34"/>
  <c r="V27" i="34"/>
  <c r="N29" i="34"/>
  <c r="W29" i="34"/>
  <c r="N8" i="34"/>
  <c r="Q10" i="34"/>
  <c r="N16" i="34"/>
  <c r="U25" i="34"/>
  <c r="N27" i="34"/>
  <c r="W27" i="34"/>
  <c r="R29" i="34"/>
  <c r="R32" i="34" s="1"/>
  <c r="X29" i="34"/>
  <c r="T27" i="34"/>
  <c r="T32" i="34" s="1"/>
  <c r="J18" i="28"/>
  <c r="Q32" i="34" l="1"/>
  <c r="U23" i="34"/>
  <c r="M4" i="34" s="1"/>
  <c r="X23" i="34"/>
  <c r="S23" i="34"/>
  <c r="S32" i="34" s="1"/>
  <c r="W23" i="34"/>
  <c r="V23" i="34"/>
  <c r="E33" i="34"/>
  <c r="N33" i="34" l="1"/>
  <c r="U32" i="34" s="1"/>
  <c r="V32" i="34" l="1"/>
  <c r="X32" i="34" s="1"/>
  <c r="V30" i="23"/>
  <c r="W32" i="34" l="1"/>
  <c r="T30" i="23"/>
  <c r="U30" i="23"/>
  <c r="W30" i="23"/>
  <c r="X30" i="23"/>
  <c r="C43" i="31" l="1"/>
  <c r="C39" i="31"/>
  <c r="C38" i="31"/>
  <c r="C37" i="31"/>
  <c r="J10" i="35" s="1"/>
  <c r="C36" i="31"/>
  <c r="C35" i="31"/>
  <c r="D32" i="31"/>
  <c r="C32" i="31"/>
  <c r="D31" i="31"/>
  <c r="C31" i="31"/>
  <c r="D30" i="31"/>
  <c r="C30" i="31"/>
  <c r="D29" i="31"/>
  <c r="C29" i="31"/>
  <c r="D28" i="31"/>
  <c r="C28" i="31"/>
  <c r="D27" i="31"/>
  <c r="C27" i="31"/>
  <c r="D26" i="31"/>
  <c r="C26" i="31"/>
  <c r="D25" i="31"/>
  <c r="C25" i="31"/>
  <c r="D24" i="31"/>
  <c r="C24" i="31"/>
  <c r="D23" i="31"/>
  <c r="C23" i="31"/>
  <c r="D22" i="31"/>
  <c r="C22" i="31"/>
  <c r="D21" i="31"/>
  <c r="C21" i="31"/>
  <c r="D20" i="31"/>
  <c r="C20" i="31"/>
  <c r="D19" i="31"/>
  <c r="C19" i="31"/>
  <c r="D18" i="31"/>
  <c r="C18" i="31"/>
  <c r="D17" i="31"/>
  <c r="C17" i="31"/>
  <c r="D16" i="31"/>
  <c r="C16" i="31"/>
  <c r="D15" i="31"/>
  <c r="C15" i="31"/>
  <c r="D14" i="31"/>
  <c r="C14" i="31"/>
  <c r="D13" i="31"/>
  <c r="C13" i="31"/>
  <c r="D12" i="31"/>
  <c r="C12" i="31"/>
  <c r="D11" i="31"/>
  <c r="C11" i="31"/>
  <c r="D10" i="31"/>
  <c r="C10" i="31"/>
  <c r="D9" i="31"/>
  <c r="C9" i="31"/>
  <c r="D8" i="31"/>
  <c r="C8" i="31"/>
  <c r="D7" i="31"/>
  <c r="C7" i="31"/>
  <c r="D6" i="31"/>
  <c r="C6" i="31"/>
  <c r="H10" i="35" s="1"/>
  <c r="D5" i="31"/>
  <c r="C5" i="31"/>
  <c r="D4" i="31"/>
  <c r="C4" i="31"/>
  <c r="C3" i="31"/>
  <c r="H8" i="36" l="1"/>
  <c r="H8" i="35"/>
  <c r="H9" i="36"/>
  <c r="H10" i="36"/>
  <c r="H9" i="35"/>
  <c r="J8" i="36"/>
  <c r="J7" i="36"/>
  <c r="J8" i="35"/>
  <c r="J7" i="35"/>
  <c r="K10" i="35"/>
  <c r="L10" i="35" s="1"/>
  <c r="M10" i="35" s="1"/>
  <c r="N10" i="35" s="1"/>
  <c r="H7" i="36"/>
  <c r="H7" i="35"/>
  <c r="J9" i="36"/>
  <c r="J10" i="36"/>
  <c r="J9" i="35"/>
  <c r="M6" i="23"/>
  <c r="F5" i="23" s="1"/>
  <c r="H4" i="28" s="1"/>
  <c r="K7" i="36" l="1"/>
  <c r="L7" i="36" s="1"/>
  <c r="K8" i="36"/>
  <c r="K9" i="36"/>
  <c r="M7" i="36"/>
  <c r="K7" i="35"/>
  <c r="L7" i="35" s="1"/>
  <c r="L9" i="35"/>
  <c r="M9" i="35" s="1"/>
  <c r="N9" i="35" s="1"/>
  <c r="K9" i="35"/>
  <c r="L9" i="36"/>
  <c r="M9" i="36" s="1"/>
  <c r="N9" i="36" s="1"/>
  <c r="L8" i="36"/>
  <c r="M8" i="36" s="1"/>
  <c r="N8" i="36" s="1"/>
  <c r="L10" i="36"/>
  <c r="M10" i="36" s="1"/>
  <c r="N10" i="36" s="1"/>
  <c r="K10" i="36"/>
  <c r="K8" i="35"/>
  <c r="L8" i="35" s="1"/>
  <c r="M8" i="35" s="1"/>
  <c r="N8" i="35" s="1"/>
  <c r="M28" i="23"/>
  <c r="N28" i="23" s="1"/>
  <c r="L507" i="35" l="1"/>
  <c r="N21" i="34" s="1"/>
  <c r="H22" i="28" s="1"/>
  <c r="H21" i="28" s="1"/>
  <c r="M7" i="35"/>
  <c r="M507" i="36"/>
  <c r="L22" i="23" s="1"/>
  <c r="N7" i="36"/>
  <c r="N507" i="36" s="1"/>
  <c r="D507" i="36" s="1"/>
  <c r="L507" i="36"/>
  <c r="N22" i="23" s="1"/>
  <c r="I22" i="28" s="1"/>
  <c r="I21" i="28" s="1"/>
  <c r="M16" i="23"/>
  <c r="M14" i="23"/>
  <c r="M12" i="23"/>
  <c r="M10" i="23"/>
  <c r="M8" i="23"/>
  <c r="M507" i="35" l="1"/>
  <c r="L21" i="34" s="1"/>
  <c r="M21" i="34" s="1"/>
  <c r="P21" i="34" s="1"/>
  <c r="N7" i="35"/>
  <c r="N507" i="35" s="1"/>
  <c r="D507" i="35" s="1"/>
  <c r="G33" i="34"/>
  <c r="D33" i="34" s="1"/>
  <c r="N31" i="34"/>
  <c r="M5" i="34" s="1"/>
  <c r="M34" i="23"/>
  <c r="M32" i="23"/>
  <c r="M26" i="23"/>
  <c r="X26" i="23" s="1"/>
  <c r="M22" i="23"/>
  <c r="P22" i="23" s="1"/>
  <c r="Y22" i="23" s="1"/>
  <c r="Z22" i="23" s="1"/>
  <c r="M20" i="23"/>
  <c r="M18" i="23"/>
  <c r="K24" i="23"/>
  <c r="M24" i="23" s="1"/>
  <c r="Y21" i="34" l="1"/>
  <c r="Y32" i="34" s="1"/>
  <c r="Z21" i="34"/>
  <c r="Z32" i="34" s="1"/>
  <c r="P32" i="34"/>
  <c r="N7" i="34"/>
  <c r="M31" i="34"/>
  <c r="M7" i="34" s="1"/>
  <c r="S24" i="23"/>
  <c r="W24" i="23"/>
  <c r="U24" i="23"/>
  <c r="X24" i="23"/>
  <c r="V24" i="23"/>
  <c r="N24" i="23"/>
  <c r="H38" i="23" s="1"/>
  <c r="I18" i="28" s="1"/>
  <c r="U26" i="23"/>
  <c r="W26" i="23"/>
  <c r="T26" i="23"/>
  <c r="V26" i="23"/>
  <c r="K31" i="34" l="1"/>
  <c r="K7" i="34" s="1"/>
  <c r="H31" i="34"/>
  <c r="H7" i="34" s="1"/>
  <c r="P18" i="23"/>
  <c r="U16" i="23"/>
  <c r="X14" i="23"/>
  <c r="W12" i="23"/>
  <c r="W10" i="23"/>
  <c r="N37" i="23"/>
  <c r="N20" i="23" l="1"/>
  <c r="P20" i="23"/>
  <c r="X28" i="23"/>
  <c r="V28" i="23"/>
  <c r="T28" i="23"/>
  <c r="W28" i="23"/>
  <c r="U28" i="23"/>
  <c r="X32" i="23"/>
  <c r="V32" i="23"/>
  <c r="T32" i="23"/>
  <c r="W32" i="23"/>
  <c r="U32" i="23"/>
  <c r="W34" i="23"/>
  <c r="U34" i="23"/>
  <c r="X34" i="23"/>
  <c r="V34" i="23"/>
  <c r="R34" i="23"/>
  <c r="R37" i="23" s="1"/>
  <c r="H9" i="28" s="1"/>
  <c r="S37" i="23"/>
  <c r="H10" i="28" s="1"/>
  <c r="N26" i="23"/>
  <c r="N18" i="23"/>
  <c r="N14" i="23"/>
  <c r="W14" i="23"/>
  <c r="U14" i="23"/>
  <c r="X12" i="23"/>
  <c r="Q12" i="23"/>
  <c r="N10" i="23"/>
  <c r="V10" i="23"/>
  <c r="Q10" i="23"/>
  <c r="U10" i="23"/>
  <c r="X10" i="23"/>
  <c r="U8" i="23"/>
  <c r="Q8" i="23"/>
  <c r="V16" i="23"/>
  <c r="N8" i="23"/>
  <c r="W8" i="23"/>
  <c r="U12" i="23"/>
  <c r="V14" i="23"/>
  <c r="N16" i="23"/>
  <c r="W16" i="23"/>
  <c r="N32" i="23"/>
  <c r="N34" i="23"/>
  <c r="V8" i="23"/>
  <c r="X8" i="23"/>
  <c r="V12" i="23"/>
  <c r="Q16" i="23"/>
  <c r="X16" i="23"/>
  <c r="N12" i="23"/>
  <c r="Q14" i="23"/>
  <c r="G38" i="23" l="1"/>
  <c r="H18" i="28" s="1"/>
  <c r="N38" i="23"/>
  <c r="U37" i="23" s="1"/>
  <c r="Q37" i="23"/>
  <c r="H8" i="28" s="1"/>
  <c r="F38" i="23"/>
  <c r="G18" i="28" s="1"/>
  <c r="T37" i="23"/>
  <c r="H11" i="28" s="1"/>
  <c r="P37" i="23"/>
  <c r="H7" i="28" s="1"/>
  <c r="Y37" i="23"/>
  <c r="H16" i="28" s="1"/>
  <c r="Z37" i="23"/>
  <c r="H17" i="28" s="1"/>
  <c r="N36" i="23"/>
  <c r="M4" i="23"/>
  <c r="V37" i="23" l="1"/>
  <c r="H13" i="28" s="1"/>
  <c r="H12" i="28"/>
  <c r="N7" i="23"/>
  <c r="J4" i="28" s="1"/>
  <c r="M5" i="23"/>
  <c r="M36" i="23"/>
  <c r="M7" i="23" s="1"/>
  <c r="D38" i="23"/>
  <c r="W37" i="23" l="1"/>
  <c r="X37" i="23"/>
  <c r="H36" i="23"/>
  <c r="H7" i="23" s="1"/>
  <c r="K36" i="23"/>
  <c r="K7" i="23" s="1"/>
  <c r="G5" i="28" l="1"/>
  <c r="K4" i="28" l="1"/>
  <c r="F18" i="28"/>
  <c r="J25" i="28" s="1"/>
  <c r="H14" i="28"/>
  <c r="H15" i="28"/>
  <c r="I25" i="28" l="1"/>
  <c r="G25" i="28" s="1"/>
  <c r="H25" i="28" s="1"/>
  <c r="K3" i="28"/>
  <c r="J5" i="28"/>
</calcChain>
</file>

<file path=xl/sharedStrings.xml><?xml version="1.0" encoding="utf-8"?>
<sst xmlns="http://schemas.openxmlformats.org/spreadsheetml/2006/main" count="3404" uniqueCount="728">
  <si>
    <t>Počet podpůrných personálních opatření ve školách</t>
  </si>
  <si>
    <t>milník</t>
  </si>
  <si>
    <t>Celkový počet účastníků</t>
  </si>
  <si>
    <t>Počet organizací, ve kterých se zvýšila kvalita výchovy a vzdělávání a proinkluzivnost</t>
  </si>
  <si>
    <t>Počet dětí a žáků s potřebou podpůrných opatření v podpořených organizacích</t>
  </si>
  <si>
    <t>Počet dětí, žáků a studentů Romů v podpořených organizacích</t>
  </si>
  <si>
    <t>Celkový počet dětí, žáků a studentů v podpořených organizacích</t>
  </si>
  <si>
    <t>Počet pracovníků ve vzdělávání, kteří v praxi uplatňují nově získané poznatky a dovednosti</t>
  </si>
  <si>
    <t>výsledky</t>
  </si>
  <si>
    <t>výstupy</t>
  </si>
  <si>
    <t>* definice indikátorů</t>
  </si>
  <si>
    <t>počet podpořených osob - pracovníci ve vzdělávání</t>
  </si>
  <si>
    <t>Indikátory celkem</t>
  </si>
  <si>
    <t>02.3.61.1</t>
  </si>
  <si>
    <t>POSTUP:</t>
  </si>
  <si>
    <t>3.</t>
  </si>
  <si>
    <t>1.</t>
  </si>
  <si>
    <t>2.</t>
  </si>
  <si>
    <t>Minimální dotace</t>
  </si>
  <si>
    <t>Maximální dotace</t>
  </si>
  <si>
    <t>Počet podpořených osob - pracovníci ve vzdělávání</t>
  </si>
  <si>
    <t>Výstupy</t>
  </si>
  <si>
    <t>Výsledky</t>
  </si>
  <si>
    <t>Milník</t>
  </si>
  <si>
    <t>Počet dětí a žáků s potřebou podpůrných opatření v podpořených organizacích *</t>
  </si>
  <si>
    <t>Počet dětí, žáků a studentů Romů v podpořených organizacích *</t>
  </si>
  <si>
    <t>Celkový počet dětí, žáků a studentů v podpořených organizacích *</t>
  </si>
  <si>
    <t>** Cílová hodnota těchto indikátorů není závazná a nebude součástí právního aktu.</t>
  </si>
  <si>
    <t>Cena jedné šablony
(v Kč)</t>
  </si>
  <si>
    <t>Požadováno celkem 
(v Kč)</t>
  </si>
  <si>
    <t>Požadováno šablon (v tomto sloupci vyplňte 
počet šablon)</t>
  </si>
  <si>
    <t>Typ</t>
  </si>
  <si>
    <t>Název</t>
  </si>
  <si>
    <t>Číslo</t>
  </si>
  <si>
    <t>Hodnota</t>
  </si>
  <si>
    <t>Poznámka</t>
  </si>
  <si>
    <t>Speciální škola</t>
  </si>
  <si>
    <t>Ne</t>
  </si>
  <si>
    <t xml:space="preserve">Pomůcka pro výběr aktivit projektu zjednodušeného vykazování </t>
  </si>
  <si>
    <t>4.</t>
  </si>
  <si>
    <t>Hodnoty nekopírujte a nepřesunujte, vždy je ručně vepište.</t>
  </si>
  <si>
    <t>V kalkulačce vyplňujte vždy pouze celá kladná čísla nebo nulu.</t>
  </si>
  <si>
    <t>5.</t>
  </si>
  <si>
    <t>K A L K U L A Č K A   I N D I K Á T O R Ů</t>
  </si>
  <si>
    <t>V kalkulačce vyplňujte vždy pouze "BÍLÁ" pole.</t>
  </si>
  <si>
    <t>Celkový počet dětí, žáků a studentů začleněných do organizací, u kterých se díky podpoře ESF zvýšila kvalita výchovy a vzdělávání a proinkluzivnost.</t>
  </si>
  <si>
    <r>
      <t xml:space="preserve">Specifické cíle: </t>
    </r>
    <r>
      <rPr>
        <sz val="10"/>
        <color theme="1"/>
        <rFont val="Segoe UI"/>
        <family val="2"/>
        <charset val="238"/>
      </rPr>
      <t>V žádosti o podporu vyberte specifické cíle a vyplňte k nim procentní podíl</t>
    </r>
  </si>
  <si>
    <t>Tuto hodnotu uveďte v žádosti o podporu, v cílové hodnotě indikátoru.</t>
  </si>
  <si>
    <t>Počet dětí a žáků, studentů Romů začleněných do organizací, u kterých se díky podpoře ESF zvýšila kvalita výchovy a vzdělávání a proinkluzivnost a tím se zlepšily podmínky pro jejich začlenění a vzdělávání.
Hodnota je zjišťována na začátku a na konci operace. Rozdílem těchto hodnot vznikne „dodatečný“ počet, tj. změna stavu.
Za Roma považujeme osobu, která se za ni sama považuje, aniž by se nutně k této příslušnosti za všech okolností (např. při sčítání lidu) hlásila, a/nebo je za takovou považována svým okolím na základě skutečných či domnělých (antropologických, kulturních nebo sociálních) indikátorů.
Poznámka: Při sběru monitorovacích dat bude důsledně respektována ochrana osobních údajů. MI se bude dokládat prohlášením příjemce (ředitele školy/NNO), který bude žáka/studenta identifikovat. Údaje o tom, který konkrétní žák/student byl započítán, nebude organizace nikam předávat, vykazovat bude pouze souhrnné číslo.</t>
  </si>
  <si>
    <t>Počet dětí a žáků s potřebou podpůrných opatření ve stupni 1-5, začleněných do organizací, u kterých se díky podpoře ESF zvýšila kvalita výchovy a vzdělávání a proinkluzivnost a tím se zlepšily podmínky pro začlenění a vzdělávání těchto dětí a žáků. Podpůrnými opatřeními se rozumí nezbytné úpravy ve vzdělávání a školských službách odpovídající zdravotnímu stavu, kulturnímu prostředí nebo jiným životním podmínkám dítěte nebo žáka.
Hodnota je zjišťována na začátku a na konci operace. Rozdílem těchto hodnot vznikne „dodatečný“ počet, tj. změna stavu.</t>
  </si>
  <si>
    <t>02.3.68.5</t>
  </si>
  <si>
    <t>Výstup šablony
(Podrobněji v Příloze č. 3)</t>
  </si>
  <si>
    <t>Práce školního kariérového poradce ve škole ve výši úvazku 0,1 na 1 měsíc</t>
  </si>
  <si>
    <t>Práce školního asistenta ve škole ve výši úvazku 0,1 na jeden měsíc</t>
  </si>
  <si>
    <t>Práce speciálního pedagoga ve škole ve výši úvazku 0,1 na jeden měsíc</t>
  </si>
  <si>
    <t>Práce školního psychologa ve škole ve výši úvazku 0,5 na jeden měsíc</t>
  </si>
  <si>
    <t>Práce sociálního pedagoga ve škole ve výši úvazku 0,1 na jeden měsíc</t>
  </si>
  <si>
    <t>Počet dětí/žáků</t>
  </si>
  <si>
    <t>Základní škola</t>
  </si>
  <si>
    <t>Mateřská škola</t>
  </si>
  <si>
    <t>kliknutím na barevný blok budete přesměrováni na vybraný subjekt</t>
  </si>
  <si>
    <t>6.</t>
  </si>
  <si>
    <t>Souhrnné hodnoty za celý projekt se vypočítají na listě "Souhrn". Ty přepište do žádosti.</t>
  </si>
  <si>
    <t>7.</t>
  </si>
  <si>
    <t>8.</t>
  </si>
  <si>
    <t>V menu níže postupně zvolte všechny subjekty, za které předkládáte projekt.</t>
  </si>
  <si>
    <t>V hlavičce každého listu vyplňte počet dětí/žáků a vyberte, zda se jedná o speciální školu.</t>
  </si>
  <si>
    <t>zpět na úvodní stranu</t>
  </si>
  <si>
    <t>Za MŠ finance celkem</t>
  </si>
  <si>
    <t>Za ZŠ finance celkem</t>
  </si>
  <si>
    <t>Školní asistent – personální podpora MŠ</t>
  </si>
  <si>
    <t>Školní speciální pedagog – personální podpora MŠ</t>
  </si>
  <si>
    <t>Školní psycholog – personální podpora MŠ</t>
  </si>
  <si>
    <t>Sociální pedagog – personální podpora MŠ</t>
  </si>
  <si>
    <t>Chůva – personální podpora MŠ</t>
  </si>
  <si>
    <t>Práce chůvy v mateřské škole ve výši úvazku 0,1 na jeden měsíc</t>
  </si>
  <si>
    <t>1.5</t>
  </si>
  <si>
    <t>Realizovaná výuka s ICT </t>
  </si>
  <si>
    <t>Realizovaný projektový den</t>
  </si>
  <si>
    <t>Projektový den mimo školu</t>
  </si>
  <si>
    <t>Realizovaný projektový den mimo školu</t>
  </si>
  <si>
    <t>Odborně zaměřená tematická setkávání a spolupráce s rodiči dětí v MŠ</t>
  </si>
  <si>
    <t xml:space="preserve">Realizovaná dvouhodinová setkání v celkovém rozsahu 12 h </t>
  </si>
  <si>
    <t xml:space="preserve">Počet platforem pro odborná tematická setkání </t>
  </si>
  <si>
    <t>Počet produktů polytechnického vzdělávání</t>
  </si>
  <si>
    <t xml:space="preserve">Počet rozvojových aktivit vedoucích k rozvoji kompetencí </t>
  </si>
  <si>
    <t>Sdílení zkušeností pedagogů z různých škol/ školských zařízení prostřednictvím vzájemných návštěv</t>
  </si>
  <si>
    <t>Školní asistent – personální podpora ZŠ</t>
  </si>
  <si>
    <t>Práce školního asistenta ve škole ve výši úvazku 0,1 na jeden měsíc</t>
  </si>
  <si>
    <t>Školní speciální pedagog – personální podpora ZŠ</t>
  </si>
  <si>
    <t>Školní psycholog – personální podpora ZŠ</t>
  </si>
  <si>
    <t>Sociální pedagog – personální podpora ZŠ</t>
  </si>
  <si>
    <t>Školní kariérový poradce – personální podpora ZŠ</t>
  </si>
  <si>
    <t>Sdílení zkušeností pedagogů z různých škol/školských zařízení prostřednictvím vzájemných návštěv</t>
  </si>
  <si>
    <t>Tandemová výuka v ZŠ</t>
  </si>
  <si>
    <t xml:space="preserve">Klub pro žáky ZŠ </t>
  </si>
  <si>
    <t>Ucelený proces zřízení, vybavení a realizace klubu</t>
  </si>
  <si>
    <t>Doučování žáků ZŠ ohrožených školním neúspěchem</t>
  </si>
  <si>
    <t>Ucelený blok doučování</t>
  </si>
  <si>
    <t>Odborně zaměřená tematická setkávání a spolupráce s rodiči žáků ZŠ</t>
  </si>
  <si>
    <t>Realizovaná dvouhodinová setkání v celkovém rozsahu 12 h</t>
  </si>
  <si>
    <t>ICT</t>
  </si>
  <si>
    <t>Navolte požadovaný počet šablon</t>
  </si>
  <si>
    <t>U šablony "Využití ICT" vyberte z nabídky jednu variantu</t>
  </si>
  <si>
    <t>9.</t>
  </si>
  <si>
    <t>Využití ICT ve vzdělávání a) 64 hodin</t>
  </si>
  <si>
    <t>Využití ICT ve vzdělávání b) 48 hodin</t>
  </si>
  <si>
    <t>Využití ICT ve vzdělávání c) 32 hodin</t>
  </si>
  <si>
    <t>Využití ICT ve vzdělávání d) 16 hodin</t>
  </si>
  <si>
    <t>Celkem požadováno</t>
  </si>
  <si>
    <t xml:space="preserve">  Za projekt celkem</t>
  </si>
  <si>
    <t>verze 1</t>
  </si>
  <si>
    <t xml:space="preserve">Hodnotu indikátoru 51010 uveďte v žádosti o podporu v cílové hodnotě indikátoru.
Pokud je vybrána aspoň jedna příslušná šablona, do indikátoru se započítává za každý zapojený subjekt hodnota 1. Pokud je do projektu zapojeno více stejných subjektů (několik MŠ, několik ZŠ a pod.), a u každého je vybrána příslušná šablona, upravte hodnotu podle počtu subjektů, které se zúčastnily dotazníkového šetření.
Současně k indikátoru 51010 vyplňte cílové hodnoty indikátorů 51510, 51610 a 51710, tj. předpokládaný počet žáků k datu ukončení realizace projektu. **
Současně k indikátoru 51010 vyplňte výchozí hodnoty indikátorů 51510, 51610 a 51710, tj. skutečný počet žáků k datu podání žádosti.
Hodnoty se zadávají za každý subjekt vykazující výsledkový indikátor 51010 bez ohledu na to, zda žáci budou do projektu zapojeni či nikoliv.
</t>
  </si>
  <si>
    <t xml:space="preserve">Tato tabulka není určena pro žadatele. Slouží pro potřeby administrativní kontroly MŠMT. </t>
  </si>
  <si>
    <t>Kč</t>
  </si>
  <si>
    <t>komplet vyplněná mobilita</t>
  </si>
  <si>
    <t>počet dní mobility</t>
  </si>
  <si>
    <t>Počet dní</t>
  </si>
  <si>
    <t>Mzdové příspěvky</t>
  </si>
  <si>
    <t>Pobytové náklady</t>
  </si>
  <si>
    <t>Cestovné (náklady na zpáteční jízdenku/ letenku)</t>
  </si>
  <si>
    <t>vyberte ze seznamu cílovou zemi</t>
  </si>
  <si>
    <t xml:space="preserve">vyberte ze seznamu vzdálenost určenou podle  webu ec.europa.eu </t>
  </si>
  <si>
    <t>Účastník 1</t>
  </si>
  <si>
    <t>Dánsko</t>
  </si>
  <si>
    <t>100 až 499 km</t>
  </si>
  <si>
    <t>Účastník 2</t>
  </si>
  <si>
    <t xml:space="preserve"> </t>
  </si>
  <si>
    <t>Účastník 3</t>
  </si>
  <si>
    <t>Účastník 4</t>
  </si>
  <si>
    <t>Irsko</t>
  </si>
  <si>
    <t>500 až 1 999 km</t>
  </si>
  <si>
    <t>Účastník 5</t>
  </si>
  <si>
    <t>Estonsko</t>
  </si>
  <si>
    <t>Účastník 6</t>
  </si>
  <si>
    <t>Účastník 7</t>
  </si>
  <si>
    <t>Účastník 8</t>
  </si>
  <si>
    <t>Účastník 9</t>
  </si>
  <si>
    <t>Účastník 10</t>
  </si>
  <si>
    <t>Účastník 11</t>
  </si>
  <si>
    <t>Účastník 12</t>
  </si>
  <si>
    <t>Účastník 13</t>
  </si>
  <si>
    <t>Účastník 14</t>
  </si>
  <si>
    <t>Účastník 15</t>
  </si>
  <si>
    <t>Účastník 16</t>
  </si>
  <si>
    <t>Účastník 17</t>
  </si>
  <si>
    <t>Účastník 18</t>
  </si>
  <si>
    <t>Účastník 19</t>
  </si>
  <si>
    <t>Účastník 20</t>
  </si>
  <si>
    <t>Účastník 21</t>
  </si>
  <si>
    <t>Účastník 22</t>
  </si>
  <si>
    <t>Účastník 23</t>
  </si>
  <si>
    <t>Účastník 24</t>
  </si>
  <si>
    <t>Účastník 25</t>
  </si>
  <si>
    <t>Účastník 26</t>
  </si>
  <si>
    <t>Účastník 27</t>
  </si>
  <si>
    <t>Účastník 28</t>
  </si>
  <si>
    <t>Účastník 29</t>
  </si>
  <si>
    <t>Účastník 30</t>
  </si>
  <si>
    <t>Účastník 31</t>
  </si>
  <si>
    <t>Účastník 32</t>
  </si>
  <si>
    <t>Účastník 33</t>
  </si>
  <si>
    <t>Účastník 34</t>
  </si>
  <si>
    <t>Účastník 35</t>
  </si>
  <si>
    <t>Účastník 36</t>
  </si>
  <si>
    <t>Účastník 37</t>
  </si>
  <si>
    <t>Účastník 38</t>
  </si>
  <si>
    <t>Účastník 39</t>
  </si>
  <si>
    <t>Účastník 40</t>
  </si>
  <si>
    <t>Účastník 41</t>
  </si>
  <si>
    <t>Účastník 42</t>
  </si>
  <si>
    <t>Účastník 43</t>
  </si>
  <si>
    <t>Účastník 44</t>
  </si>
  <si>
    <t>Účastník 45</t>
  </si>
  <si>
    <t>Účastník 46</t>
  </si>
  <si>
    <t>Účastník 47</t>
  </si>
  <si>
    <t>Účastník 48</t>
  </si>
  <si>
    <t>Účastník 49</t>
  </si>
  <si>
    <t>Účastník 50</t>
  </si>
  <si>
    <t>Účastník 51</t>
  </si>
  <si>
    <t>Účastník 52</t>
  </si>
  <si>
    <t>Účastník 53</t>
  </si>
  <si>
    <t>Účastník 54</t>
  </si>
  <si>
    <t>Účastník 55</t>
  </si>
  <si>
    <t>Účastník 56</t>
  </si>
  <si>
    <t>Účastník 57</t>
  </si>
  <si>
    <t>Účastník 58</t>
  </si>
  <si>
    <t>Účastník 59</t>
  </si>
  <si>
    <t>Účastník 60</t>
  </si>
  <si>
    <t>Účastník 61</t>
  </si>
  <si>
    <t>Účastník 62</t>
  </si>
  <si>
    <t>Účastník 63</t>
  </si>
  <si>
    <t>Účastník 64</t>
  </si>
  <si>
    <t>Účastník 65</t>
  </si>
  <si>
    <t>Účastník 66</t>
  </si>
  <si>
    <t>Účastník 67</t>
  </si>
  <si>
    <t>Účastník 68</t>
  </si>
  <si>
    <t>Účastník 69</t>
  </si>
  <si>
    <t>Účastník 70</t>
  </si>
  <si>
    <t>Účastník 71</t>
  </si>
  <si>
    <t>Účastník 72</t>
  </si>
  <si>
    <t>Účastník 73</t>
  </si>
  <si>
    <t>Účastník 74</t>
  </si>
  <si>
    <t>Účastník 75</t>
  </si>
  <si>
    <t>Účastník 76</t>
  </si>
  <si>
    <t>Účastník 77</t>
  </si>
  <si>
    <t>Účastník 78</t>
  </si>
  <si>
    <t>Účastník 79</t>
  </si>
  <si>
    <t>Účastník 80</t>
  </si>
  <si>
    <t>Účastník 81</t>
  </si>
  <si>
    <t>Účastník 82</t>
  </si>
  <si>
    <t>Účastník 83</t>
  </si>
  <si>
    <t>Účastník 84</t>
  </si>
  <si>
    <t>Účastník 85</t>
  </si>
  <si>
    <t>Účastník 86</t>
  </si>
  <si>
    <t>Účastník 87</t>
  </si>
  <si>
    <t>Účastník 88</t>
  </si>
  <si>
    <t>Účastník 89</t>
  </si>
  <si>
    <t>Účastník 90</t>
  </si>
  <si>
    <t>Účastník 91</t>
  </si>
  <si>
    <t>Účastník 92</t>
  </si>
  <si>
    <t>Účastník 93</t>
  </si>
  <si>
    <t>Účastník 94</t>
  </si>
  <si>
    <t>Účastník 95</t>
  </si>
  <si>
    <t>Účastník 96</t>
  </si>
  <si>
    <t>Účastník 97</t>
  </si>
  <si>
    <t>Účastník 98</t>
  </si>
  <si>
    <t>Účastník 99</t>
  </si>
  <si>
    <t>Účastník 100</t>
  </si>
  <si>
    <t>Účastník 101</t>
  </si>
  <si>
    <t>Účastník 102</t>
  </si>
  <si>
    <t>Účastník 103</t>
  </si>
  <si>
    <t>Účastník 104</t>
  </si>
  <si>
    <t>Účastník 105</t>
  </si>
  <si>
    <t>Účastník 106</t>
  </si>
  <si>
    <t>Účastník 107</t>
  </si>
  <si>
    <t>Účastník 108</t>
  </si>
  <si>
    <t>Účastník 109</t>
  </si>
  <si>
    <t>Účastník 110</t>
  </si>
  <si>
    <t>Účastník 111</t>
  </si>
  <si>
    <t>Účastník 112</t>
  </si>
  <si>
    <t>Účastník 113</t>
  </si>
  <si>
    <t>Účastník 114</t>
  </si>
  <si>
    <t>Účastník 115</t>
  </si>
  <si>
    <t>Účastník 116</t>
  </si>
  <si>
    <t>Účastník 117</t>
  </si>
  <si>
    <t>Účastník 118</t>
  </si>
  <si>
    <t>Účastník 119</t>
  </si>
  <si>
    <t>Účastník 120</t>
  </si>
  <si>
    <t>Účastník 121</t>
  </si>
  <si>
    <t>Účastník 122</t>
  </si>
  <si>
    <t>Účastník 123</t>
  </si>
  <si>
    <t>Účastník 124</t>
  </si>
  <si>
    <t>Účastník 125</t>
  </si>
  <si>
    <t>Účastník 126</t>
  </si>
  <si>
    <t>Účastník 127</t>
  </si>
  <si>
    <t>Účastník 128</t>
  </si>
  <si>
    <t>Účastník 129</t>
  </si>
  <si>
    <t>Účastník 130</t>
  </si>
  <si>
    <t>Účastník 131</t>
  </si>
  <si>
    <t>Účastník 132</t>
  </si>
  <si>
    <t>Účastník 133</t>
  </si>
  <si>
    <t>Účastník 134</t>
  </si>
  <si>
    <t>Účastník 135</t>
  </si>
  <si>
    <t>Účastník 136</t>
  </si>
  <si>
    <t>Účastník 137</t>
  </si>
  <si>
    <t>Účastník 138</t>
  </si>
  <si>
    <t>Účastník 139</t>
  </si>
  <si>
    <t>Účastník 140</t>
  </si>
  <si>
    <t>Účastník 141</t>
  </si>
  <si>
    <t>Účastník 142</t>
  </si>
  <si>
    <t>Účastník 143</t>
  </si>
  <si>
    <t>Účastník 144</t>
  </si>
  <si>
    <t>Účastník 145</t>
  </si>
  <si>
    <t>Účastník 146</t>
  </si>
  <si>
    <t>Účastník 147</t>
  </si>
  <si>
    <t>Účastník 148</t>
  </si>
  <si>
    <t>Účastník 149</t>
  </si>
  <si>
    <t>Účastník 150</t>
  </si>
  <si>
    <t>Účastník 151</t>
  </si>
  <si>
    <t>Účastník 152</t>
  </si>
  <si>
    <t>Účastník 153</t>
  </si>
  <si>
    <t>Účastník 154</t>
  </si>
  <si>
    <t>Účastník 155</t>
  </si>
  <si>
    <t>Účastník 156</t>
  </si>
  <si>
    <t>Účastník 157</t>
  </si>
  <si>
    <t>Účastník 158</t>
  </si>
  <si>
    <t>Účastník 159</t>
  </si>
  <si>
    <t>Účastník 160</t>
  </si>
  <si>
    <t>Účastník 161</t>
  </si>
  <si>
    <t>Účastník 162</t>
  </si>
  <si>
    <t>Účastník 163</t>
  </si>
  <si>
    <t>Účastník 164</t>
  </si>
  <si>
    <t>Účastník 165</t>
  </si>
  <si>
    <t>Účastník 166</t>
  </si>
  <si>
    <t>Účastník 167</t>
  </si>
  <si>
    <t>Účastník 168</t>
  </si>
  <si>
    <t>Účastník 169</t>
  </si>
  <si>
    <t>Účastník 170</t>
  </si>
  <si>
    <t>Účastník 171</t>
  </si>
  <si>
    <t>Účastník 172</t>
  </si>
  <si>
    <t>Účastník 173</t>
  </si>
  <si>
    <t>Účastník 174</t>
  </si>
  <si>
    <t>Účastník 175</t>
  </si>
  <si>
    <t>Účastník 176</t>
  </si>
  <si>
    <t>Účastník 177</t>
  </si>
  <si>
    <t>Účastník 178</t>
  </si>
  <si>
    <t>Účastník 179</t>
  </si>
  <si>
    <t>Účastník 180</t>
  </si>
  <si>
    <t>Účastník 181</t>
  </si>
  <si>
    <t>Účastník 182</t>
  </si>
  <si>
    <t>Účastník 183</t>
  </si>
  <si>
    <t>Účastník 184</t>
  </si>
  <si>
    <t>Účastník 185</t>
  </si>
  <si>
    <t>Účastník 186</t>
  </si>
  <si>
    <t>Účastník 187</t>
  </si>
  <si>
    <t>Účastník 188</t>
  </si>
  <si>
    <t>Účastník 189</t>
  </si>
  <si>
    <t>Účastník 190</t>
  </si>
  <si>
    <t>Účastník 191</t>
  </si>
  <si>
    <t>Účastník 192</t>
  </si>
  <si>
    <t>Účastník 193</t>
  </si>
  <si>
    <t>Účastník 194</t>
  </si>
  <si>
    <t>Účastník 195</t>
  </si>
  <si>
    <t>Účastník 196</t>
  </si>
  <si>
    <t>Účastník 197</t>
  </si>
  <si>
    <t>Účastník 198</t>
  </si>
  <si>
    <t>Účastník 199</t>
  </si>
  <si>
    <t>Účastník 200</t>
  </si>
  <si>
    <t>Účastník 201</t>
  </si>
  <si>
    <t>Účastník 202</t>
  </si>
  <si>
    <t>Účastník 203</t>
  </si>
  <si>
    <t>Účastník 204</t>
  </si>
  <si>
    <t>Účastník 205</t>
  </si>
  <si>
    <t>Účastník 206</t>
  </si>
  <si>
    <t>Účastník 207</t>
  </si>
  <si>
    <t>Účastník 208</t>
  </si>
  <si>
    <t>Účastník 209</t>
  </si>
  <si>
    <t>Účastník 210</t>
  </si>
  <si>
    <t>Účastník 211</t>
  </si>
  <si>
    <t>Účastník 212</t>
  </si>
  <si>
    <t>Účastník 213</t>
  </si>
  <si>
    <t>Účastník 214</t>
  </si>
  <si>
    <t>Účastník 215</t>
  </si>
  <si>
    <t>Účastník 216</t>
  </si>
  <si>
    <t>Účastník 217</t>
  </si>
  <si>
    <t>Účastník 218</t>
  </si>
  <si>
    <t>Účastník 219</t>
  </si>
  <si>
    <t>Účastník 220</t>
  </si>
  <si>
    <t>Účastník 221</t>
  </si>
  <si>
    <t>Účastník 222</t>
  </si>
  <si>
    <t>Účastník 223</t>
  </si>
  <si>
    <t>Účastník 224</t>
  </si>
  <si>
    <t>Účastník 225</t>
  </si>
  <si>
    <t>Účastník 226</t>
  </si>
  <si>
    <t>Účastník 227</t>
  </si>
  <si>
    <t>Účastník 228</t>
  </si>
  <si>
    <t>Účastník 229</t>
  </si>
  <si>
    <t>Účastník 230</t>
  </si>
  <si>
    <t>Účastník 231</t>
  </si>
  <si>
    <t>Účastník 232</t>
  </si>
  <si>
    <t>Účastník 233</t>
  </si>
  <si>
    <t>Účastník 234</t>
  </si>
  <si>
    <t>Účastník 235</t>
  </si>
  <si>
    <t>Účastník 236</t>
  </si>
  <si>
    <t>Účastník 237</t>
  </si>
  <si>
    <t>Účastník 238</t>
  </si>
  <si>
    <t>Účastník 239</t>
  </si>
  <si>
    <t>Účastník 240</t>
  </si>
  <si>
    <t>Účastník 241</t>
  </si>
  <si>
    <t>Účastník 242</t>
  </si>
  <si>
    <t>Účastník 243</t>
  </si>
  <si>
    <t>Účastník 244</t>
  </si>
  <si>
    <t>Účastník 245</t>
  </si>
  <si>
    <t>Účastník 246</t>
  </si>
  <si>
    <t>Účastník 247</t>
  </si>
  <si>
    <t>Účastník 248</t>
  </si>
  <si>
    <t>Účastník 249</t>
  </si>
  <si>
    <t>Účastník 250</t>
  </si>
  <si>
    <t>Účastník 251</t>
  </si>
  <si>
    <t>Účastník 252</t>
  </si>
  <si>
    <t>Účastník 253</t>
  </si>
  <si>
    <t>Účastník 254</t>
  </si>
  <si>
    <t>Účastník 255</t>
  </si>
  <si>
    <t>Účastník 256</t>
  </si>
  <si>
    <t>Účastník 257</t>
  </si>
  <si>
    <t>Účastník 258</t>
  </si>
  <si>
    <t>Účastník 259</t>
  </si>
  <si>
    <t>Účastník 260</t>
  </si>
  <si>
    <t>Účastník 261</t>
  </si>
  <si>
    <t>Účastník 262</t>
  </si>
  <si>
    <t>Účastník 263</t>
  </si>
  <si>
    <t>Účastník 264</t>
  </si>
  <si>
    <t>Účastník 265</t>
  </si>
  <si>
    <t>Účastník 266</t>
  </si>
  <si>
    <t>Účastník 267</t>
  </si>
  <si>
    <t>Účastník 268</t>
  </si>
  <si>
    <t>Účastník 269</t>
  </si>
  <si>
    <t>Účastník 270</t>
  </si>
  <si>
    <t>Účastník 271</t>
  </si>
  <si>
    <t>Účastník 272</t>
  </si>
  <si>
    <t>Účastník 273</t>
  </si>
  <si>
    <t>Účastník 274</t>
  </si>
  <si>
    <t>Účastník 275</t>
  </si>
  <si>
    <t>Účastník 276</t>
  </si>
  <si>
    <t>Účastník 277</t>
  </si>
  <si>
    <t>Účastník 278</t>
  </si>
  <si>
    <t>Účastník 279</t>
  </si>
  <si>
    <t>Účastník 280</t>
  </si>
  <si>
    <t>Účastník 281</t>
  </si>
  <si>
    <t>Účastník 282</t>
  </si>
  <si>
    <t>Účastník 283</t>
  </si>
  <si>
    <t>Účastník 284</t>
  </si>
  <si>
    <t>Účastník 285</t>
  </si>
  <si>
    <t>Účastník 286</t>
  </si>
  <si>
    <t>Účastník 287</t>
  </si>
  <si>
    <t>Účastník 288</t>
  </si>
  <si>
    <t>Účastník 289</t>
  </si>
  <si>
    <t>Účastník 290</t>
  </si>
  <si>
    <t>Účastník 291</t>
  </si>
  <si>
    <t>Účastník 292</t>
  </si>
  <si>
    <t>Účastník 293</t>
  </si>
  <si>
    <t>Účastník 294</t>
  </si>
  <si>
    <t>Účastník 295</t>
  </si>
  <si>
    <t>Účastník 296</t>
  </si>
  <si>
    <t>Účastník 297</t>
  </si>
  <si>
    <t>Účastník 298</t>
  </si>
  <si>
    <t>Účastník 299</t>
  </si>
  <si>
    <t>Účastník 300</t>
  </si>
  <si>
    <t>Účastník 301</t>
  </si>
  <si>
    <t>Účastník 302</t>
  </si>
  <si>
    <t>Účastník 303</t>
  </si>
  <si>
    <t>Účastník 304</t>
  </si>
  <si>
    <t>Účastník 305</t>
  </si>
  <si>
    <t>Účastník 306</t>
  </si>
  <si>
    <t>Účastník 307</t>
  </si>
  <si>
    <t>Účastník 308</t>
  </si>
  <si>
    <t>Účastník 309</t>
  </si>
  <si>
    <t>Účastník 310</t>
  </si>
  <si>
    <t>Účastník 311</t>
  </si>
  <si>
    <t>Účastník 312</t>
  </si>
  <si>
    <t>Účastník 313</t>
  </si>
  <si>
    <t>Účastník 314</t>
  </si>
  <si>
    <t>Účastník 315</t>
  </si>
  <si>
    <t>Účastník 316</t>
  </si>
  <si>
    <t>Účastník 317</t>
  </si>
  <si>
    <t>Účastník 318</t>
  </si>
  <si>
    <t>Účastník 319</t>
  </si>
  <si>
    <t>Účastník 320</t>
  </si>
  <si>
    <t>Účastník 321</t>
  </si>
  <si>
    <t>Účastník 322</t>
  </si>
  <si>
    <t>Účastník 323</t>
  </si>
  <si>
    <t>Účastník 324</t>
  </si>
  <si>
    <t>Účastník 325</t>
  </si>
  <si>
    <t>Účastník 326</t>
  </si>
  <si>
    <t>Účastník 327</t>
  </si>
  <si>
    <t>Účastník 328</t>
  </si>
  <si>
    <t>Účastník 329</t>
  </si>
  <si>
    <t>Účastník 330</t>
  </si>
  <si>
    <t>Účastník 331</t>
  </si>
  <si>
    <t>Účastník 332</t>
  </si>
  <si>
    <t>Účastník 333</t>
  </si>
  <si>
    <t>Účastník 334</t>
  </si>
  <si>
    <t>Účastník 335</t>
  </si>
  <si>
    <t>Účastník 336</t>
  </si>
  <si>
    <t>Účastník 337</t>
  </si>
  <si>
    <t>Účastník 338</t>
  </si>
  <si>
    <t>Účastník 339</t>
  </si>
  <si>
    <t>Účastník 340</t>
  </si>
  <si>
    <t>Účastník 341</t>
  </si>
  <si>
    <t>Účastník 342</t>
  </si>
  <si>
    <t>Účastník 343</t>
  </si>
  <si>
    <t>Účastník 344</t>
  </si>
  <si>
    <t>Účastník 345</t>
  </si>
  <si>
    <t>Účastník 346</t>
  </si>
  <si>
    <t>Účastník 347</t>
  </si>
  <si>
    <t>Účastník 348</t>
  </si>
  <si>
    <t>Účastník 349</t>
  </si>
  <si>
    <t>Účastník 350</t>
  </si>
  <si>
    <t>Účastník 351</t>
  </si>
  <si>
    <t>Účastník 352</t>
  </si>
  <si>
    <t>Účastník 353</t>
  </si>
  <si>
    <t>Účastník 354</t>
  </si>
  <si>
    <t>Účastník 355</t>
  </si>
  <si>
    <t>Účastník 356</t>
  </si>
  <si>
    <t>Účastník 357</t>
  </si>
  <si>
    <t>Účastník 358</t>
  </si>
  <si>
    <t>Účastník 359</t>
  </si>
  <si>
    <t>Účastník 360</t>
  </si>
  <si>
    <t>Účastník 361</t>
  </si>
  <si>
    <t>Účastník 362</t>
  </si>
  <si>
    <t>Účastník 363</t>
  </si>
  <si>
    <t>Účastník 364</t>
  </si>
  <si>
    <t>Účastník 365</t>
  </si>
  <si>
    <t>Účastník 366</t>
  </si>
  <si>
    <t>Účastník 367</t>
  </si>
  <si>
    <t>Účastník 368</t>
  </si>
  <si>
    <t>Účastník 369</t>
  </si>
  <si>
    <t>Účastník 370</t>
  </si>
  <si>
    <t>Účastník 371</t>
  </si>
  <si>
    <t>Účastník 372</t>
  </si>
  <si>
    <t>Účastník 373</t>
  </si>
  <si>
    <t>Účastník 374</t>
  </si>
  <si>
    <t>Účastník 375</t>
  </si>
  <si>
    <t>Účastník 376</t>
  </si>
  <si>
    <t>Účastník 377</t>
  </si>
  <si>
    <t>Účastník 378</t>
  </si>
  <si>
    <t>Účastník 379</t>
  </si>
  <si>
    <t>Účastník 380</t>
  </si>
  <si>
    <t>Účastník 381</t>
  </si>
  <si>
    <t>Účastník 382</t>
  </si>
  <si>
    <t>Účastník 383</t>
  </si>
  <si>
    <t>Účastník 384</t>
  </si>
  <si>
    <t>Účastník 385</t>
  </si>
  <si>
    <t>Účastník 386</t>
  </si>
  <si>
    <t>Účastník 387</t>
  </si>
  <si>
    <t>Účastník 388</t>
  </si>
  <si>
    <t>Účastník 389</t>
  </si>
  <si>
    <t>Účastník 390</t>
  </si>
  <si>
    <t>Účastník 391</t>
  </si>
  <si>
    <t>Účastník 392</t>
  </si>
  <si>
    <t>Účastník 393</t>
  </si>
  <si>
    <t>Účastník 394</t>
  </si>
  <si>
    <t>Účastník 395</t>
  </si>
  <si>
    <t>Účastník 396</t>
  </si>
  <si>
    <t>Účastník 397</t>
  </si>
  <si>
    <t>Účastník 398</t>
  </si>
  <si>
    <t>Účastník 399</t>
  </si>
  <si>
    <t>Účastník 400</t>
  </si>
  <si>
    <t>Účastník 401</t>
  </si>
  <si>
    <t>Účastník 402</t>
  </si>
  <si>
    <t>Účastník 403</t>
  </si>
  <si>
    <t>Účastník 404</t>
  </si>
  <si>
    <t>Účastník 405</t>
  </si>
  <si>
    <t>Účastník 406</t>
  </si>
  <si>
    <t>Účastník 407</t>
  </si>
  <si>
    <t>Účastník 408</t>
  </si>
  <si>
    <t>Účastník 409</t>
  </si>
  <si>
    <t>Účastník 410</t>
  </si>
  <si>
    <t>Účastník 411</t>
  </si>
  <si>
    <t>Účastník 412</t>
  </si>
  <si>
    <t>Účastník 413</t>
  </si>
  <si>
    <t>Účastník 414</t>
  </si>
  <si>
    <t>Účastník 415</t>
  </si>
  <si>
    <t>Účastník 416</t>
  </si>
  <si>
    <t>Účastník 417</t>
  </si>
  <si>
    <t>Účastník 418</t>
  </si>
  <si>
    <t>Účastník 419</t>
  </si>
  <si>
    <t>Účastník 420</t>
  </si>
  <si>
    <t>Účastník 421</t>
  </si>
  <si>
    <t>Účastník 422</t>
  </si>
  <si>
    <t>Účastník 423</t>
  </si>
  <si>
    <t>Účastník 424</t>
  </si>
  <si>
    <t>Účastník 425</t>
  </si>
  <si>
    <t>Účastník 426</t>
  </si>
  <si>
    <t>Účastník 427</t>
  </si>
  <si>
    <t>Účastník 428</t>
  </si>
  <si>
    <t>Účastník 429</t>
  </si>
  <si>
    <t>Účastník 430</t>
  </si>
  <si>
    <t>Účastník 431</t>
  </si>
  <si>
    <t>Účastník 432</t>
  </si>
  <si>
    <t>Účastník 433</t>
  </si>
  <si>
    <t>Účastník 434</t>
  </si>
  <si>
    <t>Účastník 435</t>
  </si>
  <si>
    <t>Účastník 436</t>
  </si>
  <si>
    <t>Účastník 437</t>
  </si>
  <si>
    <t>Účastník 438</t>
  </si>
  <si>
    <t>Účastník 439</t>
  </si>
  <si>
    <t>Účastník 440</t>
  </si>
  <si>
    <t>Účastník 441</t>
  </si>
  <si>
    <t>Účastník 442</t>
  </si>
  <si>
    <t>Účastník 443</t>
  </si>
  <si>
    <t>Účastník 444</t>
  </si>
  <si>
    <t>Účastník 445</t>
  </si>
  <si>
    <t>Účastník 446</t>
  </si>
  <si>
    <t>Účastník 447</t>
  </si>
  <si>
    <t>Účastník 448</t>
  </si>
  <si>
    <t>Účastník 449</t>
  </si>
  <si>
    <t>Účastník 450</t>
  </si>
  <si>
    <t>Účastník 451</t>
  </si>
  <si>
    <t>Účastník 452</t>
  </si>
  <si>
    <t>Účastník 453</t>
  </si>
  <si>
    <t>Účastník 454</t>
  </si>
  <si>
    <t>Účastník 455</t>
  </si>
  <si>
    <t>Účastník 456</t>
  </si>
  <si>
    <t>Účastník 457</t>
  </si>
  <si>
    <t>Účastník 458</t>
  </si>
  <si>
    <t>Účastník 459</t>
  </si>
  <si>
    <t>Účastník 460</t>
  </si>
  <si>
    <t>Účastník 461</t>
  </si>
  <si>
    <t>Účastník 462</t>
  </si>
  <si>
    <t>Účastník 463</t>
  </si>
  <si>
    <t>Účastník 464</t>
  </si>
  <si>
    <t>Účastník 465</t>
  </si>
  <si>
    <t>Účastník 466</t>
  </si>
  <si>
    <t>Účastník 467</t>
  </si>
  <si>
    <t>Účastník 468</t>
  </si>
  <si>
    <t>Účastník 469</t>
  </si>
  <si>
    <t>Účastník 470</t>
  </si>
  <si>
    <t>Účastník 471</t>
  </si>
  <si>
    <t>Účastník 472</t>
  </si>
  <si>
    <t>Účastník 473</t>
  </si>
  <si>
    <t>Účastník 474</t>
  </si>
  <si>
    <t>Účastník 475</t>
  </si>
  <si>
    <t>Účastník 476</t>
  </si>
  <si>
    <t>Účastník 477</t>
  </si>
  <si>
    <t>Účastník 478</t>
  </si>
  <si>
    <t>Účastník 479</t>
  </si>
  <si>
    <t>Účastník 480</t>
  </si>
  <si>
    <t>Účastník 481</t>
  </si>
  <si>
    <t>Účastník 482</t>
  </si>
  <si>
    <t>Účastník 483</t>
  </si>
  <si>
    <t>Účastník 484</t>
  </si>
  <si>
    <t>Účastník 485</t>
  </si>
  <si>
    <t>Účastník 486</t>
  </si>
  <si>
    <t>Účastník 487</t>
  </si>
  <si>
    <t>Účastník 488</t>
  </si>
  <si>
    <t>Účastník 489</t>
  </si>
  <si>
    <t>Účastník 490</t>
  </si>
  <si>
    <t>Účastník 491</t>
  </si>
  <si>
    <t>Účastník 492</t>
  </si>
  <si>
    <t>Účastník 493</t>
  </si>
  <si>
    <t>Účastník 494</t>
  </si>
  <si>
    <t>Účastník 495</t>
  </si>
  <si>
    <t>Účastník 496</t>
  </si>
  <si>
    <t>Účastník 497</t>
  </si>
  <si>
    <t>Účastník 498</t>
  </si>
  <si>
    <t>Účastník 499</t>
  </si>
  <si>
    <t>Účastník 500</t>
  </si>
  <si>
    <t>Celkem</t>
  </si>
  <si>
    <t>EUR</t>
  </si>
  <si>
    <t>5 - 14 dní</t>
  </si>
  <si>
    <t>15 - 20 dní</t>
  </si>
  <si>
    <t>ubytování</t>
  </si>
  <si>
    <t>Belgie</t>
  </si>
  <si>
    <t>Bulharsko</t>
  </si>
  <si>
    <t>Finsko</t>
  </si>
  <si>
    <t>Francie</t>
  </si>
  <si>
    <t>Chorvatsko</t>
  </si>
  <si>
    <t>Island</t>
  </si>
  <si>
    <t>Itálie</t>
  </si>
  <si>
    <t>Kypr</t>
  </si>
  <si>
    <t>Litva</t>
  </si>
  <si>
    <t>Lotyšsko</t>
  </si>
  <si>
    <t>Lucembursko</t>
  </si>
  <si>
    <t>Maďarsko</t>
  </si>
  <si>
    <t>Malta</t>
  </si>
  <si>
    <t>Německo</t>
  </si>
  <si>
    <t>Nizozemsko</t>
  </si>
  <si>
    <t>Norsko</t>
  </si>
  <si>
    <t>Polsko</t>
  </si>
  <si>
    <t>Portugalsko</t>
  </si>
  <si>
    <t>Rakousko</t>
  </si>
  <si>
    <t>Rumunsko</t>
  </si>
  <si>
    <t>Řecko</t>
  </si>
  <si>
    <t>Slovensko</t>
  </si>
  <si>
    <t>Slovinsko</t>
  </si>
  <si>
    <t>Spojené Království</t>
  </si>
  <si>
    <t>Španělsko</t>
  </si>
  <si>
    <t>Švédsko</t>
  </si>
  <si>
    <t>cestovné</t>
  </si>
  <si>
    <t>10 až 99 km</t>
  </si>
  <si>
    <t>2 000 až 2 999 km</t>
  </si>
  <si>
    <t>mzdy/den</t>
  </si>
  <si>
    <t>fixní náklady</t>
  </si>
  <si>
    <t>kurz Eura</t>
  </si>
  <si>
    <t>AN</t>
  </si>
  <si>
    <t>ano</t>
  </si>
  <si>
    <t>ne</t>
  </si>
  <si>
    <t>3.I/1</t>
  </si>
  <si>
    <t>3.I/2</t>
  </si>
  <si>
    <t>3.I/3</t>
  </si>
  <si>
    <t>3.I/4</t>
  </si>
  <si>
    <t>3.I/5</t>
  </si>
  <si>
    <t>3.I/6</t>
  </si>
  <si>
    <t>Zahraniční stáže pedagogických pracovníků MŠ</t>
  </si>
  <si>
    <t>3.I/7</t>
  </si>
  <si>
    <t>3.I/8</t>
  </si>
  <si>
    <t>3.I/9</t>
  </si>
  <si>
    <t>3.I/10</t>
  </si>
  <si>
    <t>3.I/11</t>
  </si>
  <si>
    <t>Účastník stáže v zahraničí v délce a za podmínek stanovených aktivitou</t>
  </si>
  <si>
    <t>3.II/1</t>
  </si>
  <si>
    <t>3.II/2</t>
  </si>
  <si>
    <t>3.II/3</t>
  </si>
  <si>
    <t>3.II/4</t>
  </si>
  <si>
    <t>3.II/5</t>
  </si>
  <si>
    <t>3.II/6</t>
  </si>
  <si>
    <t>3.II/7</t>
  </si>
  <si>
    <t>Zahraniční stáže pedagogických pracovníků ZŠ</t>
  </si>
  <si>
    <t>3.II/8</t>
  </si>
  <si>
    <t>3.II/9</t>
  </si>
  <si>
    <t>3.II/10</t>
  </si>
  <si>
    <t>3.II/11</t>
  </si>
  <si>
    <t>3.II/12</t>
  </si>
  <si>
    <t>3.II/13</t>
  </si>
  <si>
    <t>3.II/14</t>
  </si>
  <si>
    <t>Dva absolventi dvou ucelených bloků vzájemného vzdělávání v celkové délce 8 hodin vzdělávání každého pedagoga</t>
  </si>
  <si>
    <t>Dva absolventi uceleného bloku vzájemného vzdělávání o délce 8 hodin</t>
  </si>
  <si>
    <t>02.3.62.1</t>
  </si>
  <si>
    <t>Osoba</t>
  </si>
  <si>
    <t>mimo EU</t>
  </si>
  <si>
    <t>a</t>
  </si>
  <si>
    <t>Údaje pro šablonu "Zahraniční stáže" vyplňte na listech "stáž MŠ", "stáž ZŠ"</t>
  </si>
  <si>
    <t>10.</t>
  </si>
  <si>
    <r>
      <t xml:space="preserve">Dokument KALKULAČKA INDIKÁTORŮ je </t>
    </r>
    <r>
      <rPr>
        <b/>
        <sz val="9"/>
        <color theme="1"/>
        <rFont val="Segoe UI"/>
        <family val="2"/>
        <charset val="238"/>
      </rPr>
      <t>povinnou přílohou</t>
    </r>
    <r>
      <rPr>
        <sz val="9"/>
        <color theme="1"/>
        <rFont val="Segoe UI"/>
        <family val="2"/>
        <charset val="238"/>
      </rPr>
      <t xml:space="preserve"> Žádosti o podporu ve výzvě č. 02_20_080 Šablony III (výzva pro méně rozvinuté regiony) a výzvě č. 02_20_081  Šablony III (výzva pro hl. m. Praha) Operačního programu Výzkum, vývoj a vzdělávání (dále jen „OP VVV“)
Kromě výše dotace a jednotlivých šablon počítá i hodnoty indikátorů a další povinné položky při vyplňování žádosti o podporu v IS KP14+. 
Řídicí orgán upozorňuje, že jednotlivé šablony je nutné vybírat tak, aby byla dodržena podmínka výzvy pro minimální a maximální výši finanční podpory na jeden projekt: 
</t>
    </r>
    <r>
      <rPr>
        <b/>
        <sz val="9"/>
        <color theme="1"/>
        <rFont val="Segoe UI"/>
        <family val="2"/>
        <charset val="238"/>
      </rPr>
      <t>Minimální výše</t>
    </r>
    <r>
      <rPr>
        <sz val="9"/>
        <color theme="1"/>
        <rFont val="Segoe UI"/>
        <family val="2"/>
        <charset val="238"/>
      </rPr>
      <t xml:space="preserve">: 100 000 Kč 
</t>
    </r>
    <r>
      <rPr>
        <b/>
        <sz val="9"/>
        <color theme="1"/>
        <rFont val="Segoe UI"/>
        <family val="2"/>
        <charset val="238"/>
      </rPr>
      <t>Maximální výše</t>
    </r>
    <r>
      <rPr>
        <sz val="9"/>
        <color theme="1"/>
        <rFont val="Segoe UI"/>
        <family val="2"/>
        <charset val="238"/>
      </rPr>
      <t xml:space="preserve">: maximální výše finanční podpory na jeden projekt se stanoví dle postupů uvedených v přílohy č. 3 výzvy
</t>
    </r>
    <r>
      <rPr>
        <sz val="9"/>
        <rFont val="Segoe UI"/>
        <family val="2"/>
        <charset val="238"/>
      </rPr>
      <t>Pro vyplnění žádosti o podporu je stěžejní počet dětí/žáků, který je aktuálně zveřejněn u vyhlášené výzvy na webových stránkách MŠMT k datu finalizace žádosti o podporu.</t>
    </r>
  </si>
  <si>
    <t>výzvy č. 02_20_080 a výzvy č. 02_20_081 OP VVV</t>
  </si>
  <si>
    <t>Přehled zahraničních stáží MŠ</t>
  </si>
  <si>
    <t>Přehled zahraničních stáží ZŠ</t>
  </si>
  <si>
    <t>Stáž</t>
  </si>
  <si>
    <t>Fixní náklady na  stáž</t>
  </si>
  <si>
    <t>Celková částka za jednu stáž</t>
  </si>
  <si>
    <t>vyplňte počet dní stáže</t>
  </si>
  <si>
    <t>Ve soupci G vyberte ze seznamu cílovou zemi.</t>
  </si>
  <si>
    <t>Ve sloupci I vyberte rozsah, do kterého vzdálenost spadá.</t>
  </si>
  <si>
    <t xml:space="preserve">Jedna stáž = 1 osoba. Pro každou osobu vyplňte samostatný řádek. </t>
  </si>
  <si>
    <t>Ve sloupci D vyplňte počet dní stáže.</t>
  </si>
  <si>
    <t xml:space="preserve">Na webu ec.europa.eu určete vzdálenost stáže.  </t>
  </si>
  <si>
    <t>Dva absolventi deseti ucelených bloků vzájemné spolupráce pedagogů v celkové délce 20 hodin vzdělávání každého pedagoga</t>
  </si>
  <si>
    <t xml:space="preserve">https://ec.europa.eu/programmes/erasmus-plus/resources/distance-calculator_cs </t>
  </si>
  <si>
    <t>Projektový den ve výuce - (povinná aktivita)</t>
  </si>
  <si>
    <r>
      <t xml:space="preserve">Tato hodnota je pouze orientační, nezapočítává osoby ze šablon na sdílení zkušeností a tandem. V žádosti o podporu </t>
    </r>
    <r>
      <rPr>
        <b/>
        <sz val="10"/>
        <color theme="1"/>
        <rFont val="Segoe UI"/>
        <family val="2"/>
        <charset val="238"/>
      </rPr>
      <t>vyplňte plánovaný počet podpořených konkrétních osob</t>
    </r>
    <r>
      <rPr>
        <sz val="10"/>
        <color theme="1"/>
        <rFont val="Segoe UI"/>
        <family val="2"/>
        <charset val="238"/>
      </rPr>
      <t xml:space="preserve"> - jedna osoba se započítává jen jednou.- Postup výpočtu je popsán v Příloze č. 3 kap. 5.3.</t>
    </r>
  </si>
  <si>
    <r>
      <t xml:space="preserve">Tato hodnota je pouze orientační, nezapočítává osoby ze šablon na sdílení zkušeností a tandem. V žádosti o podporu </t>
    </r>
    <r>
      <rPr>
        <b/>
        <sz val="10"/>
        <color theme="1"/>
        <rFont val="Segoe UI"/>
        <family val="2"/>
        <charset val="238"/>
      </rPr>
      <t>vyplňte plánovaný počet podpořených konkrétních osob</t>
    </r>
    <r>
      <rPr>
        <sz val="10"/>
        <color theme="1"/>
        <rFont val="Segoe UI"/>
        <family val="2"/>
        <charset val="238"/>
      </rPr>
      <t>, které budou celkem vzdělávány déle než 24 hodin - jedna osoba se započítává jen jednou. Postup výpočtu je popsán v Příloze č. 3 kap. 5.3.</t>
    </r>
  </si>
  <si>
    <t>počet šablon</t>
  </si>
  <si>
    <t>MŠ</t>
  </si>
  <si>
    <t>ZŠ</t>
  </si>
  <si>
    <r>
      <rPr>
        <b/>
        <sz val="10"/>
        <color theme="1"/>
        <rFont val="Segoe UI"/>
        <family val="2"/>
        <charset val="238"/>
      </rPr>
      <t>Zahraniční stáže:</t>
    </r>
    <r>
      <rPr>
        <sz val="10"/>
        <color theme="1"/>
        <rFont val="Segoe UI"/>
        <family val="2"/>
        <charset val="238"/>
      </rPr>
      <t xml:space="preserve"> vyplňte do IS KP14+</t>
    </r>
  </si>
  <si>
    <t>U zahraničních stáží vyplňte do IS KP14+ jako fixní náklady hodnotu 1 a jako počet šablon hodnoty uvedené pro MŠ a ZŠ na listu souhrn.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</si>
</sst>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Kč&quot;_-;\-* #,##0\ &quot;Kč&quot;_-;_-* &quot;-&quot;\ &quot;Kč&quot;_-;_-@_-"/>
    <numFmt numFmtId="44" formatCode="_-* #,##0.00\ &quot;Kč&quot;_-;\-* #,##0.00\ &quot;Kč&quot;_-;_-* &quot;-&quot;??\ &quot;Kč&quot;_-;_-@_-"/>
    <numFmt numFmtId="164" formatCode="#,##0\ &quot;Kč&quot;"/>
    <numFmt numFmtId="165" formatCode="0.000"/>
    <numFmt numFmtId="166" formatCode="#,##0.000"/>
  </numFmts>
  <fonts count="63"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charset val="238"/>
    </font>
    <font>
      <sz val="11"/>
      <color theme="1"/>
      <name val="Calibri"/>
      <family val="2"/>
      <scheme val="minor"/>
    </font>
    <font>
      <sz val="10"/>
      <name val="Arial"/>
      <family val="2"/>
      <charset val="238"/>
    </font>
    <font>
      <sz val="10"/>
      <name val="Arial CE"/>
      <family val="2"/>
      <charset val="238"/>
    </font>
    <font>
      <sz val="11"/>
      <color theme="1"/>
      <name val="Arial"/>
      <family val="2"/>
      <charset val="238"/>
    </font>
    <font>
      <u/>
      <sz val="11"/>
      <color theme="10"/>
      <name val="Calibri"/>
      <family val="2"/>
      <charset val="238"/>
      <scheme val="minor"/>
    </font>
    <font>
      <b/>
      <sz val="22"/>
      <color theme="0"/>
      <name val="Arial"/>
      <family val="2"/>
      <charset val="238"/>
    </font>
    <font>
      <sz val="10"/>
      <color theme="1"/>
      <name val="Segoe UI"/>
      <family val="2"/>
      <charset val="238"/>
    </font>
    <font>
      <b/>
      <sz val="10"/>
      <color theme="1"/>
      <name val="Segoe UI"/>
      <family val="2"/>
      <charset val="238"/>
    </font>
    <font>
      <sz val="9"/>
      <color theme="1"/>
      <name val="Segoe UI"/>
      <family val="2"/>
      <charset val="238"/>
    </font>
    <font>
      <b/>
      <sz val="9"/>
      <color theme="1"/>
      <name val="Segoe UI"/>
      <family val="2"/>
      <charset val="238"/>
    </font>
    <font>
      <b/>
      <sz val="14"/>
      <color theme="1"/>
      <name val="Segoe UI"/>
      <family val="2"/>
      <charset val="238"/>
    </font>
    <font>
      <b/>
      <sz val="14"/>
      <color rgb="FF003399"/>
      <name val="Segoe UI"/>
      <family val="2"/>
      <charset val="238"/>
    </font>
    <font>
      <b/>
      <sz val="10"/>
      <name val="Segoe UI"/>
      <family val="2"/>
      <charset val="238"/>
    </font>
    <font>
      <sz val="9"/>
      <name val="Segoe UI"/>
      <family val="2"/>
      <charset val="238"/>
    </font>
    <font>
      <b/>
      <sz val="18"/>
      <color theme="1"/>
      <name val="Segoe UI"/>
      <family val="2"/>
      <charset val="238"/>
    </font>
    <font>
      <sz val="10"/>
      <name val="Segoe UI"/>
      <family val="2"/>
      <charset val="238"/>
    </font>
    <font>
      <b/>
      <sz val="12"/>
      <color theme="1"/>
      <name val="Segoe UI"/>
      <family val="2"/>
      <charset val="238"/>
    </font>
    <font>
      <b/>
      <sz val="11"/>
      <color theme="1"/>
      <name val="Segoe UI"/>
      <family val="2"/>
      <charset val="238"/>
    </font>
    <font>
      <sz val="11"/>
      <color theme="1"/>
      <name val="Segoe UI"/>
      <family val="2"/>
      <charset val="238"/>
    </font>
    <font>
      <i/>
      <sz val="10"/>
      <color theme="1"/>
      <name val="Segoe UI"/>
      <family val="2"/>
      <charset val="238"/>
    </font>
    <font>
      <b/>
      <sz val="12"/>
      <name val="Segoe UI"/>
      <family val="2"/>
      <charset val="238"/>
    </font>
    <font>
      <sz val="12"/>
      <color theme="1"/>
      <name val="Segoe UI"/>
      <family val="2"/>
      <charset val="238"/>
    </font>
    <font>
      <b/>
      <i/>
      <sz val="10"/>
      <color theme="1"/>
      <name val="Segoe UI"/>
      <family val="2"/>
      <charset val="238"/>
    </font>
    <font>
      <b/>
      <sz val="16"/>
      <color theme="0"/>
      <name val="Segoe UI"/>
      <family val="2"/>
      <charset val="238"/>
    </font>
    <font>
      <b/>
      <sz val="28"/>
      <color theme="1"/>
      <name val="Segoe UI"/>
      <family val="2"/>
      <charset val="238"/>
    </font>
    <font>
      <i/>
      <sz val="10"/>
      <color theme="1"/>
      <name val="Segoe UI Light"/>
      <family val="2"/>
      <charset val="238"/>
    </font>
    <font>
      <i/>
      <sz val="10"/>
      <color rgb="FFFF0000"/>
      <name val="Segoe UI"/>
      <family val="2"/>
      <charset val="238"/>
    </font>
    <font>
      <sz val="9"/>
      <color rgb="FFFF0000"/>
      <name val="Segoe UI"/>
      <family val="2"/>
      <charset val="238"/>
    </font>
    <font>
      <sz val="10"/>
      <color rgb="FFFF0000"/>
      <name val="Segoe UI"/>
      <family val="2"/>
      <charset val="238"/>
    </font>
    <font>
      <sz val="12"/>
      <color rgb="FFFF0000"/>
      <name val="Segoe UI"/>
      <family val="2"/>
      <charset val="238"/>
    </font>
    <font>
      <sz val="11"/>
      <color rgb="FFFF0000"/>
      <name val="Segoe UI"/>
      <family val="2"/>
      <charset val="238"/>
    </font>
    <font>
      <b/>
      <sz val="10"/>
      <color rgb="FF7030A0"/>
      <name val="Segoe UI"/>
      <family val="2"/>
      <charset val="238"/>
    </font>
    <font>
      <b/>
      <sz val="18"/>
      <color theme="0"/>
      <name val="Segoe UI"/>
      <family val="2"/>
      <charset val="238"/>
    </font>
    <font>
      <b/>
      <sz val="10"/>
      <color theme="0"/>
      <name val="Segoe UI"/>
      <family val="2"/>
      <charset val="238"/>
    </font>
    <font>
      <b/>
      <sz val="14"/>
      <color theme="0"/>
      <name val="Segoe UI"/>
      <family val="2"/>
      <charset val="238"/>
    </font>
    <font>
      <b/>
      <sz val="11"/>
      <name val="Segoe UI"/>
      <family val="2"/>
      <charset val="238"/>
    </font>
    <font>
      <i/>
      <sz val="10"/>
      <color theme="3" tint="0.79998168889431442"/>
      <name val="Segoe UI"/>
      <family val="2"/>
      <charset val="238"/>
    </font>
    <font>
      <sz val="10"/>
      <color theme="3" tint="0.79998168889431442"/>
      <name val="Segoe UI"/>
      <family val="2"/>
      <charset val="238"/>
    </font>
    <font>
      <i/>
      <sz val="10"/>
      <color theme="5" tint="0.79998168889431442"/>
      <name val="Segoe UI"/>
      <family val="2"/>
      <charset val="238"/>
    </font>
    <font>
      <i/>
      <sz val="11"/>
      <name val="Segoe UI"/>
      <family val="2"/>
      <charset val="238"/>
    </font>
    <font>
      <b/>
      <sz val="18"/>
      <name val="Segoe UI"/>
      <family val="2"/>
      <charset val="238"/>
    </font>
    <font>
      <b/>
      <sz val="10"/>
      <color rgb="FFFF0000"/>
      <name val="Segoe UI"/>
      <family val="2"/>
      <charset val="238"/>
    </font>
    <font>
      <sz val="10"/>
      <color theme="0" tint="-0.249977111117893"/>
      <name val="Segoe UI"/>
      <family val="2"/>
      <charset val="238"/>
    </font>
    <font>
      <sz val="10"/>
      <color theme="0"/>
      <name val="Segoe UI"/>
      <family val="2"/>
      <charset val="238"/>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BD0D37"/>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81FC24"/>
        <bgColor indexed="64"/>
      </patternFill>
    </fill>
    <fill>
      <patternFill patternType="solid">
        <fgColor rgb="FFF3FBC5"/>
        <bgColor indexed="64"/>
      </patternFill>
    </fill>
    <fill>
      <patternFill patternType="solid">
        <fgColor rgb="FFBFFD91"/>
        <bgColor indexed="64"/>
      </patternFill>
    </fill>
    <fill>
      <patternFill patternType="solid">
        <fgColor rgb="FFF9B1F9"/>
        <bgColor indexed="64"/>
      </patternFill>
    </fill>
    <fill>
      <patternFill patternType="solid">
        <fgColor rgb="FFFFC000"/>
        <bgColor indexed="64"/>
      </patternFill>
    </fill>
    <fill>
      <patternFill patternType="solid">
        <fgColor rgb="FF3399FF"/>
        <bgColor indexed="64"/>
      </patternFill>
    </fill>
  </fills>
  <borders count="1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ashed">
        <color theme="5" tint="-0.24994659260841701"/>
      </left>
      <right/>
      <top style="dashed">
        <color theme="5" tint="-0.24994659260841701"/>
      </top>
      <bottom style="dashed">
        <color theme="5" tint="-0.24994659260841701"/>
      </bottom>
      <diagonal/>
    </border>
    <border>
      <left/>
      <right/>
      <top style="dashed">
        <color theme="5" tint="-0.24994659260841701"/>
      </top>
      <bottom style="dashed">
        <color theme="5" tint="-0.24994659260841701"/>
      </bottom>
      <diagonal/>
    </border>
    <border>
      <left/>
      <right style="dashed">
        <color theme="5" tint="-0.24994659260841701"/>
      </right>
      <top style="dashed">
        <color theme="5" tint="-0.24994659260841701"/>
      </top>
      <bottom style="dashed">
        <color theme="5" tint="-0.24994659260841701"/>
      </bottom>
      <diagonal/>
    </border>
    <border>
      <left style="thin">
        <color indexed="64"/>
      </left>
      <right/>
      <top style="medium">
        <color indexed="64"/>
      </top>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thick">
        <color indexed="64"/>
      </right>
      <top style="thin">
        <color indexed="64"/>
      </top>
      <bottom style="medium">
        <color indexed="64"/>
      </bottom>
      <diagonal/>
    </border>
    <border>
      <left style="hair">
        <color indexed="64"/>
      </left>
      <right/>
      <top/>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0" fillId="0" borderId="0"/>
    <xf numFmtId="0" fontId="20" fillId="0" borderId="0"/>
    <xf numFmtId="0" fontId="1" fillId="0" borderId="0"/>
    <xf numFmtId="0" fontId="21" fillId="0" borderId="0"/>
    <xf numFmtId="0" fontId="20" fillId="0" borderId="0"/>
    <xf numFmtId="0" fontId="1" fillId="0" borderId="0"/>
    <xf numFmtId="0" fontId="1" fillId="0" borderId="0"/>
    <xf numFmtId="0" fontId="23" fillId="0" borderId="0" applyNumberFormat="0" applyFill="0" applyBorder="0" applyAlignment="0" applyProtection="0"/>
    <xf numFmtId="0" fontId="2" fillId="0" borderId="0" applyNumberFormat="0" applyFill="0" applyBorder="0" applyAlignment="0" applyProtection="0"/>
  </cellStyleXfs>
  <cellXfs count="606">
    <xf numFmtId="0" fontId="0" fillId="0" borderId="0" xfId="0"/>
    <xf numFmtId="0" fontId="25" fillId="34" borderId="0" xfId="0" applyFont="1" applyFill="1" applyBorder="1" applyAlignment="1" applyProtection="1">
      <alignment vertical="center"/>
      <protection hidden="1"/>
    </xf>
    <xf numFmtId="0" fontId="36" fillId="33" borderId="64" xfId="0" applyFont="1" applyFill="1" applyBorder="1" applyAlignment="1" applyProtection="1">
      <alignment horizontal="center" vertical="center"/>
      <protection hidden="1"/>
    </xf>
    <xf numFmtId="0" fontId="36" fillId="33" borderId="66" xfId="0" applyFont="1" applyFill="1" applyBorder="1" applyAlignment="1" applyProtection="1">
      <alignment horizontal="center" vertical="center"/>
      <protection hidden="1"/>
    </xf>
    <xf numFmtId="0" fontId="25" fillId="34" borderId="0" xfId="0" applyFont="1" applyFill="1" applyBorder="1" applyProtection="1">
      <protection hidden="1"/>
    </xf>
    <xf numFmtId="0" fontId="25" fillId="34" borderId="0" xfId="0" applyFont="1" applyFill="1" applyProtection="1">
      <protection hidden="1"/>
    </xf>
    <xf numFmtId="3" fontId="25" fillId="34" borderId="0" xfId="0" applyNumberFormat="1" applyFont="1" applyFill="1" applyProtection="1">
      <protection hidden="1"/>
    </xf>
    <xf numFmtId="0" fontId="25" fillId="34" borderId="0" xfId="0" applyFont="1" applyFill="1" applyAlignment="1" applyProtection="1">
      <alignment vertical="center"/>
      <protection hidden="1"/>
    </xf>
    <xf numFmtId="0" fontId="38" fillId="34" borderId="0" xfId="0" applyFont="1" applyFill="1" applyAlignment="1" applyProtection="1">
      <alignment horizontal="center" vertical="center"/>
      <protection hidden="1"/>
    </xf>
    <xf numFmtId="0" fontId="47" fillId="34" borderId="0" xfId="0" applyFont="1" applyFill="1" applyProtection="1">
      <protection hidden="1"/>
    </xf>
    <xf numFmtId="0" fontId="47" fillId="34" borderId="0" xfId="0" applyFont="1" applyFill="1" applyBorder="1" applyAlignment="1" applyProtection="1">
      <alignment vertical="center"/>
      <protection hidden="1"/>
    </xf>
    <xf numFmtId="0" fontId="34" fillId="36" borderId="0" xfId="0" applyFont="1" applyFill="1" applyBorder="1" applyAlignment="1" applyProtection="1">
      <alignment vertical="center"/>
      <protection hidden="1"/>
    </xf>
    <xf numFmtId="0" fontId="38" fillId="36" borderId="26" xfId="0" applyFont="1" applyFill="1" applyBorder="1" applyAlignment="1" applyProtection="1">
      <alignment horizontal="center" vertical="center"/>
      <protection hidden="1"/>
    </xf>
    <xf numFmtId="0" fontId="38" fillId="37" borderId="26" xfId="0" applyFont="1" applyFill="1" applyBorder="1" applyAlignment="1" applyProtection="1">
      <alignment horizontal="center" vertical="center"/>
      <protection hidden="1"/>
    </xf>
    <xf numFmtId="0" fontId="25" fillId="37" borderId="27" xfId="0" applyFont="1" applyFill="1" applyBorder="1" applyProtection="1">
      <protection hidden="1"/>
    </xf>
    <xf numFmtId="0" fontId="38" fillId="37" borderId="35" xfId="0" applyFont="1" applyFill="1" applyBorder="1" applyAlignment="1" applyProtection="1">
      <alignment horizontal="center" vertical="center"/>
      <protection hidden="1"/>
    </xf>
    <xf numFmtId="0" fontId="37" fillId="37" borderId="0" xfId="0" applyFont="1" applyFill="1" applyProtection="1">
      <protection hidden="1"/>
    </xf>
    <xf numFmtId="0" fontId="34" fillId="37" borderId="0" xfId="0" applyFont="1" applyFill="1" applyBorder="1" applyAlignment="1" applyProtection="1">
      <alignment vertical="center"/>
      <protection hidden="1"/>
    </xf>
    <xf numFmtId="0" fontId="25" fillId="37" borderId="0" xfId="0" applyFont="1" applyFill="1" applyBorder="1" applyAlignment="1" applyProtection="1">
      <alignment vertical="center"/>
      <protection hidden="1"/>
    </xf>
    <xf numFmtId="0" fontId="25" fillId="37" borderId="0" xfId="0" applyFont="1" applyFill="1" applyBorder="1" applyProtection="1">
      <protection hidden="1"/>
    </xf>
    <xf numFmtId="0" fontId="40" fillId="37" borderId="86" xfId="0" applyFont="1" applyFill="1" applyBorder="1" applyAlignment="1" applyProtection="1">
      <alignment horizontal="center" vertical="center"/>
      <protection hidden="1"/>
    </xf>
    <xf numFmtId="0" fontId="38" fillId="37" borderId="61" xfId="0" applyFont="1" applyFill="1" applyBorder="1" applyAlignment="1" applyProtection="1">
      <alignment horizontal="center" vertical="center"/>
      <protection hidden="1"/>
    </xf>
    <xf numFmtId="164" fontId="25" fillId="37" borderId="32" xfId="0" applyNumberFormat="1" applyFont="1" applyFill="1" applyBorder="1" applyAlignment="1" applyProtection="1">
      <alignment horizontal="center" vertical="center"/>
      <protection hidden="1"/>
    </xf>
    <xf numFmtId="0" fontId="38" fillId="37" borderId="39" xfId="0" applyFont="1" applyFill="1" applyBorder="1" applyAlignment="1" applyProtection="1">
      <alignment horizontal="center" vertical="center"/>
      <protection hidden="1"/>
    </xf>
    <xf numFmtId="0" fontId="25" fillId="37" borderId="20" xfId="0" applyFont="1" applyFill="1" applyBorder="1" applyAlignment="1" applyProtection="1">
      <alignment horizontal="left" vertical="center" wrapText="1"/>
      <protection hidden="1"/>
    </xf>
    <xf numFmtId="164" fontId="25" fillId="37" borderId="79" xfId="0" applyNumberFormat="1" applyFont="1" applyFill="1" applyBorder="1" applyAlignment="1" applyProtection="1">
      <alignment horizontal="center" vertical="center"/>
      <protection hidden="1"/>
    </xf>
    <xf numFmtId="0" fontId="38" fillId="37" borderId="38" xfId="0" applyFont="1" applyFill="1" applyBorder="1" applyAlignment="1" applyProtection="1">
      <alignment horizontal="center" vertical="center"/>
      <protection hidden="1"/>
    </xf>
    <xf numFmtId="164" fontId="25" fillId="37" borderId="37" xfId="0" applyNumberFormat="1" applyFont="1" applyFill="1" applyBorder="1" applyAlignment="1" applyProtection="1">
      <alignment horizontal="center" vertical="center"/>
      <protection hidden="1"/>
    </xf>
    <xf numFmtId="0" fontId="25" fillId="37" borderId="16" xfId="0" applyFont="1" applyFill="1" applyBorder="1" applyAlignment="1" applyProtection="1">
      <alignment horizontal="left" vertical="center" wrapText="1"/>
      <protection hidden="1"/>
    </xf>
    <xf numFmtId="164" fontId="25" fillId="37" borderId="45" xfId="0" applyNumberFormat="1" applyFont="1" applyFill="1" applyBorder="1" applyAlignment="1" applyProtection="1">
      <alignment horizontal="center" vertical="center"/>
      <protection hidden="1"/>
    </xf>
    <xf numFmtId="164" fontId="25" fillId="37" borderId="76" xfId="0" applyNumberFormat="1" applyFont="1" applyFill="1" applyBorder="1" applyAlignment="1" applyProtection="1">
      <alignment horizontal="center" vertical="center"/>
      <protection hidden="1"/>
    </xf>
    <xf numFmtId="164" fontId="25" fillId="37" borderId="46" xfId="0" applyNumberFormat="1" applyFont="1" applyFill="1" applyBorder="1" applyAlignment="1" applyProtection="1">
      <alignment horizontal="center" vertical="center"/>
      <protection hidden="1"/>
    </xf>
    <xf numFmtId="3" fontId="34" fillId="37" borderId="30" xfId="0" applyNumberFormat="1" applyFont="1" applyFill="1" applyBorder="1" applyAlignment="1" applyProtection="1">
      <alignment horizontal="center" vertical="center"/>
      <protection hidden="1"/>
    </xf>
    <xf numFmtId="4" fontId="34" fillId="37" borderId="31" xfId="0" applyNumberFormat="1" applyFont="1" applyFill="1" applyBorder="1" applyAlignment="1" applyProtection="1">
      <alignment horizontal="center" vertical="center"/>
      <protection hidden="1"/>
    </xf>
    <xf numFmtId="3" fontId="25" fillId="37" borderId="31" xfId="0" applyNumberFormat="1" applyFont="1" applyFill="1" applyBorder="1" applyAlignment="1" applyProtection="1">
      <alignment horizontal="center" vertical="center"/>
      <protection hidden="1"/>
    </xf>
    <xf numFmtId="1" fontId="25" fillId="37" borderId="62" xfId="0" applyNumberFormat="1" applyFont="1" applyFill="1" applyBorder="1" applyAlignment="1" applyProtection="1">
      <alignment horizontal="center" vertical="center"/>
      <protection hidden="1"/>
    </xf>
    <xf numFmtId="4" fontId="25" fillId="37" borderId="59" xfId="0" applyNumberFormat="1" applyFont="1" applyFill="1" applyBorder="1" applyAlignment="1" applyProtection="1">
      <alignment horizontal="center" vertical="center"/>
      <protection hidden="1"/>
    </xf>
    <xf numFmtId="3" fontId="34" fillId="37" borderId="84" xfId="0" applyNumberFormat="1" applyFont="1" applyFill="1" applyBorder="1" applyAlignment="1" applyProtection="1">
      <alignment horizontal="center" vertical="center"/>
      <protection hidden="1"/>
    </xf>
    <xf numFmtId="4" fontId="34" fillId="37" borderId="78" xfId="0" applyNumberFormat="1" applyFont="1" applyFill="1" applyBorder="1" applyAlignment="1" applyProtection="1">
      <alignment horizontal="center" vertical="center"/>
      <protection hidden="1"/>
    </xf>
    <xf numFmtId="3" fontId="25" fillId="37" borderId="78" xfId="0" applyNumberFormat="1" applyFont="1" applyFill="1" applyBorder="1" applyAlignment="1" applyProtection="1">
      <alignment horizontal="center" vertical="center"/>
      <protection hidden="1"/>
    </xf>
    <xf numFmtId="1" fontId="25" fillId="37" borderId="77" xfId="0" applyNumberFormat="1" applyFont="1" applyFill="1" applyBorder="1" applyAlignment="1" applyProtection="1">
      <alignment horizontal="center" vertical="center"/>
      <protection hidden="1"/>
    </xf>
    <xf numFmtId="4" fontId="25" fillId="37" borderId="15" xfId="0" applyNumberFormat="1" applyFont="1" applyFill="1" applyBorder="1" applyAlignment="1" applyProtection="1">
      <alignment horizontal="center" vertical="center"/>
      <protection hidden="1"/>
    </xf>
    <xf numFmtId="3" fontId="34" fillId="37" borderId="100" xfId="0" applyNumberFormat="1" applyFont="1" applyFill="1" applyBorder="1" applyAlignment="1" applyProtection="1">
      <alignment horizontal="center" vertical="center"/>
      <protection hidden="1"/>
    </xf>
    <xf numFmtId="4" fontId="34" fillId="37" borderId="11" xfId="0" applyNumberFormat="1" applyFont="1" applyFill="1" applyBorder="1" applyAlignment="1" applyProtection="1">
      <alignment horizontal="center" vertical="center"/>
      <protection hidden="1"/>
    </xf>
    <xf numFmtId="3" fontId="25" fillId="37" borderId="11" xfId="0" applyNumberFormat="1" applyFont="1" applyFill="1" applyBorder="1" applyAlignment="1" applyProtection="1">
      <alignment horizontal="center" vertical="center"/>
      <protection hidden="1"/>
    </xf>
    <xf numFmtId="1" fontId="25" fillId="37" borderId="18" xfId="0" applyNumberFormat="1" applyFont="1" applyFill="1" applyBorder="1" applyAlignment="1" applyProtection="1">
      <alignment horizontal="center" vertical="center"/>
      <protection hidden="1"/>
    </xf>
    <xf numFmtId="4" fontId="25" fillId="37" borderId="12" xfId="0" applyNumberFormat="1" applyFont="1" applyFill="1" applyBorder="1" applyAlignment="1" applyProtection="1">
      <alignment horizontal="center" vertical="center"/>
      <protection hidden="1"/>
    </xf>
    <xf numFmtId="4" fontId="25" fillId="37" borderId="11" xfId="0" applyNumberFormat="1" applyFont="1" applyFill="1" applyBorder="1" applyAlignment="1" applyProtection="1">
      <alignment horizontal="center" vertical="center"/>
      <protection hidden="1"/>
    </xf>
    <xf numFmtId="3" fontId="47" fillId="35" borderId="43" xfId="0" applyNumberFormat="1" applyFont="1" applyFill="1" applyBorder="1" applyAlignment="1" applyProtection="1">
      <alignment horizontal="right" vertical="center"/>
      <protection hidden="1"/>
    </xf>
    <xf numFmtId="164" fontId="26" fillId="35" borderId="10" xfId="0" applyNumberFormat="1" applyFont="1" applyFill="1" applyBorder="1" applyAlignment="1" applyProtection="1">
      <alignment horizontal="center" vertical="center"/>
      <protection hidden="1"/>
    </xf>
    <xf numFmtId="3" fontId="47" fillId="38" borderId="43" xfId="0" applyNumberFormat="1" applyFont="1" applyFill="1" applyBorder="1" applyAlignment="1" applyProtection="1">
      <alignment horizontal="right" vertical="center"/>
      <protection hidden="1"/>
    </xf>
    <xf numFmtId="164" fontId="26" fillId="38" borderId="10" xfId="0" applyNumberFormat="1" applyFont="1" applyFill="1" applyBorder="1" applyAlignment="1" applyProtection="1">
      <alignment horizontal="center" vertical="center"/>
      <protection hidden="1"/>
    </xf>
    <xf numFmtId="0" fontId="27" fillId="38" borderId="82" xfId="0" applyFont="1" applyFill="1" applyBorder="1" applyAlignment="1" applyProtection="1">
      <alignment horizontal="center" vertical="center"/>
      <protection hidden="1"/>
    </xf>
    <xf numFmtId="0" fontId="27" fillId="38" borderId="14" xfId="0" applyFont="1" applyFill="1" applyBorder="1" applyAlignment="1" applyProtection="1">
      <alignment horizontal="center" vertical="center"/>
      <protection hidden="1"/>
    </xf>
    <xf numFmtId="0" fontId="27" fillId="38" borderId="18" xfId="0" applyFont="1" applyFill="1" applyBorder="1" applyAlignment="1" applyProtection="1">
      <alignment horizontal="center" vertical="center"/>
      <protection hidden="1"/>
    </xf>
    <xf numFmtId="0" fontId="27" fillId="38" borderId="11" xfId="0" applyFont="1" applyFill="1" applyBorder="1" applyAlignment="1" applyProtection="1">
      <alignment horizontal="center" vertical="center"/>
      <protection hidden="1"/>
    </xf>
    <xf numFmtId="0" fontId="27" fillId="38" borderId="97" xfId="0" applyFont="1" applyFill="1" applyBorder="1" applyAlignment="1" applyProtection="1">
      <alignment horizontal="center" vertical="center"/>
      <protection hidden="1"/>
    </xf>
    <xf numFmtId="0" fontId="27" fillId="38" borderId="101" xfId="0" applyFont="1" applyFill="1" applyBorder="1" applyAlignment="1" applyProtection="1">
      <alignment horizontal="center" vertical="center"/>
      <protection hidden="1"/>
    </xf>
    <xf numFmtId="0" fontId="27" fillId="38" borderId="51" xfId="0" applyFont="1" applyFill="1" applyBorder="1" applyAlignment="1" applyProtection="1">
      <alignment horizontal="center" vertical="center"/>
      <protection hidden="1"/>
    </xf>
    <xf numFmtId="0" fontId="27" fillId="38" borderId="50" xfId="0" applyFont="1" applyFill="1" applyBorder="1" applyAlignment="1" applyProtection="1">
      <alignment horizontal="center" vertical="center"/>
      <protection hidden="1"/>
    </xf>
    <xf numFmtId="0" fontId="27" fillId="38" borderId="22" xfId="0" applyFont="1" applyFill="1" applyBorder="1" applyAlignment="1" applyProtection="1">
      <alignment horizontal="center" vertical="center"/>
      <protection hidden="1"/>
    </xf>
    <xf numFmtId="0" fontId="35" fillId="38" borderId="21" xfId="0" applyFont="1" applyFill="1" applyBorder="1" applyAlignment="1" applyProtection="1">
      <alignment horizontal="left" vertical="center" indent="1"/>
      <protection hidden="1"/>
    </xf>
    <xf numFmtId="0" fontId="35" fillId="38" borderId="43" xfId="0" applyFont="1" applyFill="1" applyBorder="1" applyAlignment="1" applyProtection="1">
      <alignment horizontal="left" vertical="center" indent="1"/>
      <protection hidden="1"/>
    </xf>
    <xf numFmtId="3" fontId="47" fillId="38" borderId="23" xfId="0" applyNumberFormat="1" applyFont="1" applyFill="1" applyBorder="1" applyAlignment="1" applyProtection="1">
      <alignment horizontal="center" vertical="center"/>
      <protection hidden="1"/>
    </xf>
    <xf numFmtId="0" fontId="23" fillId="34" borderId="0" xfId="51" applyFill="1" applyBorder="1" applyProtection="1">
      <protection hidden="1"/>
    </xf>
    <xf numFmtId="0" fontId="25" fillId="36" borderId="27" xfId="0" applyFont="1" applyFill="1" applyBorder="1" applyProtection="1">
      <protection hidden="1"/>
    </xf>
    <xf numFmtId="0" fontId="38" fillId="36" borderId="35" xfId="0" applyFont="1" applyFill="1" applyBorder="1" applyAlignment="1" applyProtection="1">
      <alignment horizontal="center" vertical="center"/>
      <protection hidden="1"/>
    </xf>
    <xf numFmtId="0" fontId="37" fillId="36" borderId="0" xfId="0" applyFont="1" applyFill="1" applyProtection="1">
      <protection hidden="1"/>
    </xf>
    <xf numFmtId="0" fontId="25" fillId="36" borderId="0" xfId="0" applyFont="1" applyFill="1" applyBorder="1" applyAlignment="1" applyProtection="1">
      <alignment vertical="center"/>
      <protection hidden="1"/>
    </xf>
    <xf numFmtId="0" fontId="25" fillId="36" borderId="0" xfId="0" applyFont="1" applyFill="1" applyBorder="1" applyProtection="1">
      <protection hidden="1"/>
    </xf>
    <xf numFmtId="0" fontId="40" fillId="36" borderId="86" xfId="0" applyFont="1" applyFill="1" applyBorder="1" applyAlignment="1" applyProtection="1">
      <alignment horizontal="center" vertical="center"/>
      <protection hidden="1"/>
    </xf>
    <xf numFmtId="3" fontId="34" fillId="36" borderId="30" xfId="0" applyNumberFormat="1" applyFont="1" applyFill="1" applyBorder="1" applyAlignment="1" applyProtection="1">
      <alignment horizontal="center" vertical="center"/>
      <protection hidden="1"/>
    </xf>
    <xf numFmtId="4" fontId="34" fillId="36" borderId="31" xfId="0" applyNumberFormat="1" applyFont="1" applyFill="1" applyBorder="1" applyAlignment="1" applyProtection="1">
      <alignment horizontal="center" vertical="center"/>
      <protection hidden="1"/>
    </xf>
    <xf numFmtId="3" fontId="25" fillId="36" borderId="31" xfId="0" applyNumberFormat="1" applyFont="1" applyFill="1" applyBorder="1" applyAlignment="1" applyProtection="1">
      <alignment horizontal="center" vertical="center"/>
      <protection hidden="1"/>
    </xf>
    <xf numFmtId="1" fontId="25" fillId="36" borderId="62" xfId="0" applyNumberFormat="1" applyFont="1" applyFill="1" applyBorder="1" applyAlignment="1" applyProtection="1">
      <alignment horizontal="center" vertical="center"/>
      <protection hidden="1"/>
    </xf>
    <xf numFmtId="4" fontId="25" fillId="36" borderId="59" xfId="0" applyNumberFormat="1" applyFont="1" applyFill="1" applyBorder="1" applyAlignment="1" applyProtection="1">
      <alignment horizontal="center" vertical="center"/>
      <protection hidden="1"/>
    </xf>
    <xf numFmtId="4" fontId="25" fillId="36" borderId="89" xfId="0" applyNumberFormat="1" applyFont="1" applyFill="1" applyBorder="1" applyAlignment="1" applyProtection="1">
      <alignment horizontal="center" vertical="center"/>
      <protection hidden="1"/>
    </xf>
    <xf numFmtId="3" fontId="34" fillId="36" borderId="84" xfId="0" applyNumberFormat="1" applyFont="1" applyFill="1" applyBorder="1" applyAlignment="1" applyProtection="1">
      <alignment horizontal="center" vertical="center"/>
      <protection hidden="1"/>
    </xf>
    <xf numFmtId="4" fontId="34" fillId="36" borderId="78" xfId="0" applyNumberFormat="1" applyFont="1" applyFill="1" applyBorder="1" applyAlignment="1" applyProtection="1">
      <alignment horizontal="center" vertical="center"/>
      <protection hidden="1"/>
    </xf>
    <xf numFmtId="3" fontId="25" fillId="36" borderId="78" xfId="0" applyNumberFormat="1" applyFont="1" applyFill="1" applyBorder="1" applyAlignment="1" applyProtection="1">
      <alignment horizontal="center" vertical="center"/>
      <protection hidden="1"/>
    </xf>
    <xf numFmtId="1" fontId="25" fillId="36" borderId="77" xfId="0" applyNumberFormat="1" applyFont="1" applyFill="1" applyBorder="1" applyAlignment="1" applyProtection="1">
      <alignment horizontal="center" vertical="center"/>
      <protection hidden="1"/>
    </xf>
    <xf numFmtId="4" fontId="25" fillId="36" borderId="15" xfId="0" applyNumberFormat="1" applyFont="1" applyFill="1" applyBorder="1" applyAlignment="1" applyProtection="1">
      <alignment horizontal="center" vertical="center"/>
      <protection hidden="1"/>
    </xf>
    <xf numFmtId="4" fontId="25" fillId="36" borderId="90" xfId="0" applyNumberFormat="1" applyFont="1" applyFill="1" applyBorder="1" applyAlignment="1" applyProtection="1">
      <alignment horizontal="center" vertical="center"/>
      <protection hidden="1"/>
    </xf>
    <xf numFmtId="3" fontId="34" fillId="36" borderId="100" xfId="0" applyNumberFormat="1" applyFont="1" applyFill="1" applyBorder="1" applyAlignment="1" applyProtection="1">
      <alignment horizontal="center" vertical="center"/>
      <protection hidden="1"/>
    </xf>
    <xf numFmtId="4" fontId="34" fillId="36" borderId="11" xfId="0" applyNumberFormat="1" applyFont="1" applyFill="1" applyBorder="1" applyAlignment="1" applyProtection="1">
      <alignment horizontal="center" vertical="center"/>
      <protection hidden="1"/>
    </xf>
    <xf numFmtId="3" fontId="25" fillId="36" borderId="11" xfId="0" applyNumberFormat="1" applyFont="1" applyFill="1" applyBorder="1" applyAlignment="1" applyProtection="1">
      <alignment horizontal="center" vertical="center"/>
      <protection hidden="1"/>
    </xf>
    <xf numFmtId="1" fontId="25" fillId="36" borderId="18" xfId="0" applyNumberFormat="1" applyFont="1" applyFill="1" applyBorder="1" applyAlignment="1" applyProtection="1">
      <alignment horizontal="center" vertical="center"/>
      <protection hidden="1"/>
    </xf>
    <xf numFmtId="4" fontId="25" fillId="36" borderId="12" xfId="0" applyNumberFormat="1" applyFont="1" applyFill="1" applyBorder="1" applyAlignment="1" applyProtection="1">
      <alignment horizontal="center" vertical="center"/>
      <protection hidden="1"/>
    </xf>
    <xf numFmtId="4" fontId="25" fillId="36" borderId="86" xfId="0" applyNumberFormat="1" applyFont="1" applyFill="1" applyBorder="1" applyAlignment="1" applyProtection="1">
      <alignment horizontal="center" vertical="center"/>
      <protection hidden="1"/>
    </xf>
    <xf numFmtId="4" fontId="25" fillId="36" borderId="11" xfId="0" applyNumberFormat="1" applyFont="1" applyFill="1" applyBorder="1" applyAlignment="1" applyProtection="1">
      <alignment horizontal="center" vertical="center"/>
      <protection hidden="1"/>
    </xf>
    <xf numFmtId="3" fontId="25" fillId="36" borderId="100" xfId="0" applyNumberFormat="1" applyFont="1" applyFill="1" applyBorder="1" applyAlignment="1" applyProtection="1">
      <alignment horizontal="center" vertical="center"/>
      <protection hidden="1"/>
    </xf>
    <xf numFmtId="164" fontId="25" fillId="36" borderId="45" xfId="0" applyNumberFormat="1" applyFont="1" applyFill="1" applyBorder="1" applyAlignment="1" applyProtection="1">
      <alignment horizontal="center" vertical="center"/>
      <protection hidden="1"/>
    </xf>
    <xf numFmtId="164" fontId="25" fillId="36" borderId="76" xfId="0" applyNumberFormat="1" applyFont="1" applyFill="1" applyBorder="1" applyAlignment="1" applyProtection="1">
      <alignment horizontal="center" vertical="center"/>
      <protection hidden="1"/>
    </xf>
    <xf numFmtId="164" fontId="25" fillId="36" borderId="46" xfId="0" applyNumberFormat="1" applyFont="1" applyFill="1" applyBorder="1" applyAlignment="1" applyProtection="1">
      <alignment horizontal="center" vertical="center"/>
      <protection hidden="1"/>
    </xf>
    <xf numFmtId="0" fontId="38" fillId="36" borderId="61" xfId="0" applyFont="1" applyFill="1" applyBorder="1" applyAlignment="1" applyProtection="1">
      <alignment horizontal="center" vertical="center"/>
      <protection hidden="1"/>
    </xf>
    <xf numFmtId="164" fontId="25" fillId="36" borderId="32" xfId="0" applyNumberFormat="1" applyFont="1" applyFill="1" applyBorder="1" applyAlignment="1" applyProtection="1">
      <alignment horizontal="center" vertical="center"/>
      <protection hidden="1"/>
    </xf>
    <xf numFmtId="0" fontId="38" fillId="36" borderId="39" xfId="0" applyFont="1" applyFill="1" applyBorder="1" applyAlignment="1" applyProtection="1">
      <alignment horizontal="center" vertical="center"/>
      <protection hidden="1"/>
    </xf>
    <xf numFmtId="0" fontId="25" fillId="36" borderId="20" xfId="0" applyFont="1" applyFill="1" applyBorder="1" applyAlignment="1" applyProtection="1">
      <alignment horizontal="left" vertical="center" wrapText="1"/>
      <protection hidden="1"/>
    </xf>
    <xf numFmtId="0" fontId="25" fillId="36" borderId="38" xfId="0" applyFont="1" applyFill="1" applyBorder="1" applyAlignment="1" applyProtection="1">
      <alignment horizontal="left" vertical="center"/>
      <protection hidden="1"/>
    </xf>
    <xf numFmtId="0" fontId="25" fillId="36" borderId="16" xfId="0" applyFont="1" applyFill="1" applyBorder="1" applyAlignment="1" applyProtection="1">
      <alignment horizontal="left" vertical="center"/>
      <protection hidden="1"/>
    </xf>
    <xf numFmtId="0" fontId="25" fillId="36" borderId="13" xfId="0" applyFont="1" applyFill="1" applyBorder="1" applyAlignment="1" applyProtection="1">
      <alignment horizontal="left" vertical="center"/>
      <protection hidden="1"/>
    </xf>
    <xf numFmtId="164" fontId="25" fillId="36" borderId="79" xfId="0" applyNumberFormat="1" applyFont="1" applyFill="1" applyBorder="1" applyAlignment="1" applyProtection="1">
      <alignment horizontal="center" vertical="center"/>
      <protection hidden="1"/>
    </xf>
    <xf numFmtId="0" fontId="38" fillId="36" borderId="38" xfId="0" applyFont="1" applyFill="1" applyBorder="1" applyAlignment="1" applyProtection="1">
      <alignment horizontal="center" vertical="center"/>
      <protection hidden="1"/>
    </xf>
    <xf numFmtId="164" fontId="25" fillId="36" borderId="37" xfId="0" applyNumberFormat="1" applyFont="1" applyFill="1" applyBorder="1" applyAlignment="1" applyProtection="1">
      <alignment horizontal="center" vertical="center"/>
      <protection hidden="1"/>
    </xf>
    <xf numFmtId="0" fontId="25" fillId="36" borderId="16" xfId="0" applyFont="1" applyFill="1" applyBorder="1" applyAlignment="1" applyProtection="1">
      <alignment vertical="center"/>
      <protection hidden="1"/>
    </xf>
    <xf numFmtId="0" fontId="27" fillId="35" borderId="82" xfId="0" applyFont="1" applyFill="1" applyBorder="1" applyAlignment="1" applyProtection="1">
      <alignment horizontal="center" vertical="center"/>
      <protection hidden="1"/>
    </xf>
    <xf numFmtId="0" fontId="27" fillId="35" borderId="14" xfId="0" applyFont="1" applyFill="1" applyBorder="1" applyAlignment="1" applyProtection="1">
      <alignment horizontal="center" vertical="center"/>
      <protection hidden="1"/>
    </xf>
    <xf numFmtId="0" fontId="27" fillId="35" borderId="18" xfId="0" applyFont="1" applyFill="1" applyBorder="1" applyAlignment="1" applyProtection="1">
      <alignment horizontal="center" vertical="center"/>
      <protection hidden="1"/>
    </xf>
    <xf numFmtId="0" fontId="27" fillId="35" borderId="11" xfId="0" applyFont="1" applyFill="1" applyBorder="1" applyAlignment="1" applyProtection="1">
      <alignment horizontal="center" vertical="center"/>
      <protection hidden="1"/>
    </xf>
    <xf numFmtId="0" fontId="27" fillId="35" borderId="97" xfId="0" applyFont="1" applyFill="1" applyBorder="1" applyAlignment="1" applyProtection="1">
      <alignment horizontal="center" vertical="center"/>
      <protection hidden="1"/>
    </xf>
    <xf numFmtId="0" fontId="27" fillId="35" borderId="87" xfId="0" applyFont="1" applyFill="1" applyBorder="1" applyAlignment="1" applyProtection="1">
      <alignment horizontal="center" vertical="center"/>
      <protection hidden="1"/>
    </xf>
    <xf numFmtId="0" fontId="35" fillId="35" borderId="21" xfId="0" applyFont="1" applyFill="1" applyBorder="1" applyAlignment="1" applyProtection="1">
      <alignment horizontal="left" vertical="center" indent="1"/>
      <protection hidden="1"/>
    </xf>
    <xf numFmtId="0" fontId="35" fillId="35" borderId="43" xfId="0" applyFont="1" applyFill="1" applyBorder="1" applyAlignment="1" applyProtection="1">
      <alignment horizontal="left" vertical="center" indent="1"/>
      <protection hidden="1"/>
    </xf>
    <xf numFmtId="3" fontId="47" fillId="35" borderId="23" xfId="0" applyNumberFormat="1" applyFont="1" applyFill="1" applyBorder="1" applyAlignment="1" applyProtection="1">
      <alignment horizontal="center" vertical="center"/>
      <protection hidden="1"/>
    </xf>
    <xf numFmtId="0" fontId="27" fillId="35" borderId="101" xfId="0" applyFont="1" applyFill="1" applyBorder="1" applyAlignment="1" applyProtection="1">
      <alignment horizontal="center" vertical="center"/>
      <protection hidden="1"/>
    </xf>
    <xf numFmtId="0" fontId="27" fillId="35" borderId="51" xfId="0" applyFont="1" applyFill="1" applyBorder="1" applyAlignment="1" applyProtection="1">
      <alignment horizontal="center" vertical="center"/>
      <protection hidden="1"/>
    </xf>
    <xf numFmtId="0" fontId="27" fillId="35" borderId="50" xfId="0" applyFont="1" applyFill="1" applyBorder="1" applyAlignment="1" applyProtection="1">
      <alignment horizontal="center" vertical="center"/>
      <protection hidden="1"/>
    </xf>
    <xf numFmtId="0" fontId="27" fillId="35" borderId="22" xfId="0" applyFont="1" applyFill="1" applyBorder="1" applyAlignment="1" applyProtection="1">
      <alignment horizontal="center" vertical="center"/>
      <protection hidden="1"/>
    </xf>
    <xf numFmtId="0" fontId="27" fillId="35" borderId="88" xfId="0" applyFont="1" applyFill="1" applyBorder="1" applyAlignment="1" applyProtection="1">
      <alignment horizontal="center" vertical="center"/>
      <protection hidden="1"/>
    </xf>
    <xf numFmtId="164" fontId="25" fillId="37" borderId="64" xfId="0" applyNumberFormat="1" applyFont="1" applyFill="1" applyBorder="1" applyAlignment="1" applyProtection="1">
      <alignment horizontal="center" vertical="center"/>
      <protection hidden="1"/>
    </xf>
    <xf numFmtId="0" fontId="25" fillId="34" borderId="0" xfId="0" applyFont="1" applyFill="1" applyAlignment="1" applyProtection="1">
      <alignment vertical="center" textRotation="45"/>
      <protection hidden="1"/>
    </xf>
    <xf numFmtId="0" fontId="27" fillId="38" borderId="48" xfId="0" applyFont="1" applyFill="1" applyBorder="1" applyAlignment="1" applyProtection="1">
      <alignment horizontal="center" vertical="center"/>
      <protection hidden="1"/>
    </xf>
    <xf numFmtId="3" fontId="25" fillId="37" borderId="59" xfId="0" applyNumberFormat="1" applyFont="1" applyFill="1" applyBorder="1" applyAlignment="1" applyProtection="1">
      <alignment horizontal="center" vertical="center"/>
      <protection hidden="1"/>
    </xf>
    <xf numFmtId="3" fontId="25" fillId="37" borderId="15" xfId="0" applyNumberFormat="1" applyFont="1" applyFill="1" applyBorder="1" applyAlignment="1" applyProtection="1">
      <alignment horizontal="center" vertical="center"/>
      <protection hidden="1"/>
    </xf>
    <xf numFmtId="3" fontId="25" fillId="37" borderId="12" xfId="0" applyNumberFormat="1" applyFont="1" applyFill="1" applyBorder="1" applyAlignment="1" applyProtection="1">
      <alignment horizontal="center" vertical="center"/>
      <protection hidden="1"/>
    </xf>
    <xf numFmtId="0" fontId="27" fillId="35" borderId="48" xfId="0" applyFont="1" applyFill="1" applyBorder="1" applyAlignment="1" applyProtection="1">
      <alignment horizontal="center" vertical="center"/>
      <protection hidden="1"/>
    </xf>
    <xf numFmtId="3" fontId="25" fillId="36" borderId="59" xfId="0" applyNumberFormat="1" applyFont="1" applyFill="1" applyBorder="1" applyAlignment="1" applyProtection="1">
      <alignment horizontal="center" vertical="center"/>
      <protection hidden="1"/>
    </xf>
    <xf numFmtId="3" fontId="25" fillId="36" borderId="15" xfId="0" applyNumberFormat="1" applyFont="1" applyFill="1" applyBorder="1" applyAlignment="1" applyProtection="1">
      <alignment horizontal="center" vertical="center"/>
      <protection hidden="1"/>
    </xf>
    <xf numFmtId="3" fontId="25" fillId="36" borderId="12" xfId="0" applyNumberFormat="1" applyFont="1" applyFill="1" applyBorder="1" applyAlignment="1" applyProtection="1">
      <alignment horizontal="center" vertical="center"/>
      <protection hidden="1"/>
    </xf>
    <xf numFmtId="3" fontId="34" fillId="36" borderId="12" xfId="0" applyNumberFormat="1" applyFont="1" applyFill="1" applyBorder="1" applyAlignment="1" applyProtection="1">
      <alignment horizontal="center" vertical="center"/>
      <protection hidden="1"/>
    </xf>
    <xf numFmtId="3" fontId="34" fillId="37" borderId="11" xfId="0" applyNumberFormat="1" applyFont="1" applyFill="1" applyBorder="1" applyAlignment="1" applyProtection="1">
      <alignment horizontal="center" vertical="center"/>
      <protection hidden="1"/>
    </xf>
    <xf numFmtId="0" fontId="25" fillId="37" borderId="38" xfId="0" applyFont="1" applyFill="1" applyBorder="1" applyAlignment="1" applyProtection="1">
      <alignment horizontal="left" vertical="top"/>
      <protection hidden="1"/>
    </xf>
    <xf numFmtId="0" fontId="25" fillId="37" borderId="16" xfId="0" applyFont="1" applyFill="1" applyBorder="1" applyAlignment="1" applyProtection="1">
      <alignment horizontal="left" vertical="top"/>
      <protection hidden="1"/>
    </xf>
    <xf numFmtId="0" fontId="25" fillId="37" borderId="16" xfId="0" applyFont="1" applyFill="1" applyBorder="1" applyAlignment="1" applyProtection="1">
      <alignment horizontal="left" vertical="top" wrapText="1"/>
      <protection hidden="1"/>
    </xf>
    <xf numFmtId="0" fontId="25" fillId="37" borderId="16" xfId="0" applyFont="1" applyFill="1" applyBorder="1" applyAlignment="1" applyProtection="1">
      <alignment vertical="top"/>
      <protection hidden="1"/>
    </xf>
    <xf numFmtId="3" fontId="0" fillId="0" borderId="0" xfId="0" applyNumberFormat="1"/>
    <xf numFmtId="3" fontId="34" fillId="36" borderId="11" xfId="0" applyNumberFormat="1" applyFont="1" applyFill="1" applyBorder="1" applyAlignment="1" applyProtection="1">
      <alignment horizontal="center" vertical="center"/>
      <protection hidden="1"/>
    </xf>
    <xf numFmtId="4" fontId="25" fillId="37" borderId="86" xfId="0" applyNumberFormat="1" applyFont="1" applyFill="1" applyBorder="1" applyAlignment="1" applyProtection="1">
      <alignment horizontal="center" vertical="center"/>
      <protection hidden="1"/>
    </xf>
    <xf numFmtId="4" fontId="25" fillId="37" borderId="89" xfId="0" applyNumberFormat="1" applyFont="1" applyFill="1" applyBorder="1" applyAlignment="1" applyProtection="1">
      <alignment horizontal="center" vertical="center"/>
      <protection hidden="1"/>
    </xf>
    <xf numFmtId="4" fontId="25" fillId="37" borderId="90" xfId="0" applyNumberFormat="1" applyFont="1" applyFill="1" applyBorder="1" applyAlignment="1" applyProtection="1">
      <alignment horizontal="center" vertical="center"/>
      <protection hidden="1"/>
    </xf>
    <xf numFmtId="0" fontId="27" fillId="38" borderId="88" xfId="0"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33" borderId="0" xfId="0" applyFont="1" applyFill="1" applyBorder="1" applyAlignment="1" applyProtection="1">
      <alignment vertical="center"/>
      <protection hidden="1"/>
    </xf>
    <xf numFmtId="0" fontId="25" fillId="33" borderId="0" xfId="0" applyFont="1" applyFill="1" applyBorder="1" applyProtection="1">
      <protection hidden="1"/>
    </xf>
    <xf numFmtId="0" fontId="25" fillId="33" borderId="0" xfId="0" applyFont="1" applyFill="1" applyProtection="1">
      <protection hidden="1"/>
    </xf>
    <xf numFmtId="0" fontId="47" fillId="33" borderId="0" xfId="0" applyFont="1" applyFill="1" applyProtection="1">
      <protection hidden="1"/>
    </xf>
    <xf numFmtId="3" fontId="25" fillId="33" borderId="0" xfId="0" applyNumberFormat="1" applyFont="1" applyFill="1" applyProtection="1">
      <protection hidden="1"/>
    </xf>
    <xf numFmtId="0" fontId="25" fillId="33" borderId="0" xfId="0" applyFont="1" applyFill="1" applyAlignment="1" applyProtection="1">
      <alignment vertical="center"/>
      <protection hidden="1"/>
    </xf>
    <xf numFmtId="0" fontId="25" fillId="33" borderId="56" xfId="0" applyFont="1" applyFill="1" applyBorder="1" applyAlignment="1" applyProtection="1">
      <alignment horizontal="center" vertical="center"/>
      <protection hidden="1"/>
    </xf>
    <xf numFmtId="0" fontId="45" fillId="33" borderId="35" xfId="0" applyFont="1" applyFill="1" applyBorder="1" applyAlignment="1" applyProtection="1">
      <alignment horizontal="center" vertical="center"/>
      <protection hidden="1"/>
    </xf>
    <xf numFmtId="0" fontId="46" fillId="33" borderId="0" xfId="42" applyNumberFormat="1" applyFont="1" applyFill="1" applyBorder="1" applyAlignment="1" applyProtection="1">
      <alignment wrapText="1"/>
      <protection hidden="1"/>
    </xf>
    <xf numFmtId="0" fontId="47" fillId="33" borderId="0" xfId="0" applyFont="1" applyFill="1" applyBorder="1" applyAlignment="1" applyProtection="1">
      <alignment vertical="center"/>
      <protection hidden="1"/>
    </xf>
    <xf numFmtId="3" fontId="47" fillId="33" borderId="36" xfId="0" applyNumberFormat="1" applyFont="1" applyFill="1" applyBorder="1" applyAlignment="1" applyProtection="1">
      <alignment vertical="center"/>
      <protection hidden="1"/>
    </xf>
    <xf numFmtId="0" fontId="25" fillId="33" borderId="36" xfId="0" applyFont="1" applyFill="1" applyBorder="1" applyAlignment="1" applyProtection="1">
      <alignment vertical="center"/>
      <protection hidden="1"/>
    </xf>
    <xf numFmtId="0" fontId="25" fillId="33" borderId="34" xfId="0" applyFont="1" applyFill="1" applyBorder="1" applyAlignment="1" applyProtection="1">
      <alignment horizontal="center" vertical="center"/>
      <protection hidden="1"/>
    </xf>
    <xf numFmtId="0" fontId="50" fillId="33" borderId="0" xfId="0" applyFont="1" applyFill="1" applyProtection="1">
      <protection hidden="1"/>
    </xf>
    <xf numFmtId="0" fontId="38" fillId="33" borderId="35" xfId="0" applyFont="1" applyFill="1" applyBorder="1" applyAlignment="1" applyProtection="1">
      <alignment horizontal="center" vertical="top"/>
      <protection hidden="1"/>
    </xf>
    <xf numFmtId="0" fontId="25" fillId="33" borderId="0" xfId="0" applyFont="1" applyFill="1" applyAlignment="1" applyProtection="1">
      <alignment vertical="top"/>
      <protection hidden="1"/>
    </xf>
    <xf numFmtId="0" fontId="38" fillId="33" borderId="29" xfId="0" applyFont="1" applyFill="1" applyBorder="1" applyAlignment="1" applyProtection="1">
      <alignment horizontal="left" vertical="top"/>
      <protection hidden="1"/>
    </xf>
    <xf numFmtId="0" fontId="25" fillId="33" borderId="25" xfId="0" applyFont="1" applyFill="1" applyBorder="1" applyAlignment="1" applyProtection="1">
      <alignment vertical="top"/>
      <protection hidden="1"/>
    </xf>
    <xf numFmtId="0" fontId="47" fillId="33" borderId="25" xfId="0" applyFont="1" applyFill="1" applyBorder="1" applyAlignment="1" applyProtection="1">
      <alignment vertical="top"/>
      <protection hidden="1"/>
    </xf>
    <xf numFmtId="0" fontId="25" fillId="33" borderId="40" xfId="0" applyFont="1" applyFill="1" applyBorder="1" applyAlignment="1" applyProtection="1">
      <alignment vertical="top"/>
      <protection hidden="1"/>
    </xf>
    <xf numFmtId="0" fontId="38" fillId="33" borderId="0" xfId="0" applyFont="1" applyFill="1" applyAlignment="1" applyProtection="1">
      <alignment horizontal="center" vertical="center"/>
      <protection hidden="1"/>
    </xf>
    <xf numFmtId="0" fontId="38" fillId="35" borderId="26" xfId="0" applyFont="1" applyFill="1" applyBorder="1" applyAlignment="1" applyProtection="1">
      <alignment horizontal="center" vertical="center"/>
      <protection hidden="1"/>
    </xf>
    <xf numFmtId="0" fontId="25" fillId="35" borderId="27" xfId="0" applyFont="1" applyFill="1" applyBorder="1" applyProtection="1">
      <protection hidden="1"/>
    </xf>
    <xf numFmtId="0" fontId="29" fillId="35" borderId="27" xfId="0" applyFont="1" applyFill="1" applyBorder="1" applyAlignment="1" applyProtection="1">
      <alignment horizontal="center" vertical="center" wrapText="1"/>
      <protection hidden="1"/>
    </xf>
    <xf numFmtId="3" fontId="35" fillId="35" borderId="27" xfId="0" applyNumberFormat="1" applyFont="1" applyFill="1" applyBorder="1" applyAlignment="1" applyProtection="1">
      <alignment horizontal="center" vertical="center" wrapText="1"/>
      <protection hidden="1"/>
    </xf>
    <xf numFmtId="0" fontId="35" fillId="35" borderId="27" xfId="0" applyFont="1" applyFill="1" applyBorder="1" applyAlignment="1" applyProtection="1">
      <alignment horizontal="center" vertical="center" wrapText="1"/>
      <protection hidden="1"/>
    </xf>
    <xf numFmtId="3" fontId="47" fillId="35" borderId="27" xfId="0" applyNumberFormat="1" applyFont="1" applyFill="1" applyBorder="1" applyAlignment="1" applyProtection="1">
      <alignment vertical="center"/>
      <protection hidden="1"/>
    </xf>
    <xf numFmtId="0" fontId="39" fillId="35" borderId="28" xfId="42" applyNumberFormat="1" applyFont="1" applyFill="1" applyBorder="1" applyAlignment="1" applyProtection="1">
      <alignment horizontal="center" vertical="center" wrapText="1"/>
      <protection hidden="1"/>
    </xf>
    <xf numFmtId="0" fontId="25" fillId="35" borderId="0" xfId="0" applyFont="1" applyFill="1" applyProtection="1">
      <protection hidden="1"/>
    </xf>
    <xf numFmtId="0" fontId="33" fillId="35" borderId="0" xfId="0" applyFont="1" applyFill="1" applyBorder="1" applyAlignment="1" applyProtection="1">
      <alignment horizontal="left" vertical="top" wrapText="1"/>
      <protection hidden="1"/>
    </xf>
    <xf numFmtId="0" fontId="36" fillId="35" borderId="11" xfId="0" applyFont="1" applyFill="1" applyBorder="1" applyAlignment="1" applyProtection="1">
      <alignment horizontal="center" vertical="center" wrapText="1"/>
      <protection hidden="1"/>
    </xf>
    <xf numFmtId="0" fontId="35" fillId="35" borderId="0" xfId="0" applyFont="1" applyFill="1" applyBorder="1" applyAlignment="1" applyProtection="1">
      <alignment horizontal="center" vertical="center" wrapText="1"/>
      <protection hidden="1"/>
    </xf>
    <xf numFmtId="0" fontId="39" fillId="35" borderId="36" xfId="42" applyNumberFormat="1" applyFont="1" applyFill="1" applyBorder="1" applyAlignment="1" applyProtection="1">
      <alignment horizontal="center" vertical="center" wrapText="1"/>
      <protection hidden="1"/>
    </xf>
    <xf numFmtId="0" fontId="38" fillId="35" borderId="35" xfId="0" applyFont="1" applyFill="1" applyBorder="1" applyAlignment="1" applyProtection="1">
      <alignment horizontal="center" vertical="center"/>
      <protection hidden="1"/>
    </xf>
    <xf numFmtId="0" fontId="37" fillId="35" borderId="0" xfId="0" applyFont="1" applyFill="1" applyProtection="1">
      <protection hidden="1"/>
    </xf>
    <xf numFmtId="0" fontId="25" fillId="35" borderId="0" xfId="0" applyFont="1" applyFill="1" applyAlignment="1" applyProtection="1">
      <alignment vertical="center"/>
      <protection hidden="1"/>
    </xf>
    <xf numFmtId="0" fontId="48" fillId="35" borderId="0" xfId="0" applyFont="1" applyFill="1" applyBorder="1" applyAlignment="1" applyProtection="1">
      <alignment horizontal="center" vertical="center"/>
      <protection hidden="1"/>
    </xf>
    <xf numFmtId="0" fontId="36" fillId="42" borderId="11" xfId="0" applyFont="1" applyFill="1" applyBorder="1" applyAlignment="1" applyProtection="1">
      <alignment horizontal="center" vertical="center" wrapText="1"/>
      <protection hidden="1"/>
    </xf>
    <xf numFmtId="164" fontId="36" fillId="42" borderId="11" xfId="0" applyNumberFormat="1" applyFont="1" applyFill="1" applyBorder="1" applyAlignment="1" applyProtection="1">
      <alignment horizontal="center" vertical="center"/>
      <protection hidden="1"/>
    </xf>
    <xf numFmtId="0" fontId="53" fillId="35" borderId="25" xfId="0" applyFont="1" applyFill="1" applyBorder="1" applyAlignment="1" applyProtection="1">
      <alignment horizontal="left" vertical="top"/>
      <protection hidden="1"/>
    </xf>
    <xf numFmtId="0" fontId="52" fillId="35" borderId="0" xfId="0" applyFont="1" applyFill="1" applyBorder="1" applyAlignment="1" applyProtection="1">
      <alignment horizontal="left" vertical="center"/>
      <protection hidden="1"/>
    </xf>
    <xf numFmtId="0" fontId="25" fillId="42" borderId="11" xfId="0" applyFont="1" applyFill="1" applyBorder="1" applyAlignment="1" applyProtection="1">
      <alignment horizontal="center" vertical="center"/>
      <protection hidden="1"/>
    </xf>
    <xf numFmtId="1" fontId="26" fillId="42" borderId="12" xfId="0" applyNumberFormat="1" applyFont="1" applyFill="1" applyBorder="1" applyAlignment="1" applyProtection="1">
      <alignment horizontal="center" vertical="center"/>
      <protection hidden="1"/>
    </xf>
    <xf numFmtId="1" fontId="26" fillId="42" borderId="12" xfId="0" applyNumberFormat="1" applyFont="1" applyFill="1" applyBorder="1" applyAlignment="1" applyProtection="1">
      <alignment horizontal="center" vertical="center" wrapText="1"/>
      <protection hidden="1"/>
    </xf>
    <xf numFmtId="0" fontId="25" fillId="42" borderId="56" xfId="0" applyFont="1" applyFill="1" applyBorder="1" applyAlignment="1" applyProtection="1">
      <alignment horizontal="center" vertical="center"/>
      <protection hidden="1"/>
    </xf>
    <xf numFmtId="1" fontId="26" fillId="42" borderId="34" xfId="0" applyNumberFormat="1" applyFont="1" applyFill="1" applyBorder="1" applyAlignment="1" applyProtection="1">
      <alignment horizontal="center" vertical="center"/>
      <protection hidden="1"/>
    </xf>
    <xf numFmtId="0" fontId="41" fillId="36" borderId="30" xfId="0" applyFont="1" applyFill="1" applyBorder="1" applyAlignment="1" applyProtection="1">
      <alignment horizontal="center" vertical="center"/>
      <protection hidden="1"/>
    </xf>
    <xf numFmtId="0" fontId="26" fillId="36" borderId="31" xfId="0" applyFont="1" applyFill="1" applyBorder="1" applyAlignment="1" applyProtection="1">
      <alignment horizontal="center" vertical="center"/>
      <protection hidden="1"/>
    </xf>
    <xf numFmtId="0" fontId="26" fillId="36" borderId="59" xfId="0" applyFont="1" applyFill="1" applyBorder="1" applyAlignment="1" applyProtection="1">
      <alignment horizontal="center" vertical="center"/>
      <protection hidden="1"/>
    </xf>
    <xf numFmtId="0" fontId="25" fillId="36" borderId="33" xfId="0" applyFont="1" applyFill="1" applyBorder="1" applyAlignment="1" applyProtection="1">
      <alignment horizontal="center" vertical="center" textRotation="90"/>
      <protection hidden="1"/>
    </xf>
    <xf numFmtId="0" fontId="25" fillId="36" borderId="31" xfId="0" applyFont="1" applyFill="1" applyBorder="1" applyAlignment="1" applyProtection="1">
      <alignment horizontal="center" vertical="center"/>
      <protection hidden="1"/>
    </xf>
    <xf numFmtId="0" fontId="25" fillId="36" borderId="32" xfId="0" applyFont="1" applyFill="1" applyBorder="1" applyAlignment="1" applyProtection="1">
      <alignment horizontal="center" vertical="center"/>
      <protection hidden="1"/>
    </xf>
    <xf numFmtId="0" fontId="36" fillId="38" borderId="12" xfId="0" applyFont="1" applyFill="1" applyBorder="1" applyAlignment="1" applyProtection="1">
      <alignment horizontal="center" vertical="center" wrapText="1"/>
      <protection hidden="1"/>
    </xf>
    <xf numFmtId="0" fontId="36" fillId="38" borderId="11" xfId="0" applyFont="1" applyFill="1" applyBorder="1" applyAlignment="1" applyProtection="1">
      <alignment horizontal="center" vertical="center" wrapText="1"/>
      <protection hidden="1"/>
    </xf>
    <xf numFmtId="164" fontId="36" fillId="43" borderId="11" xfId="0" applyNumberFormat="1" applyFont="1" applyFill="1" applyBorder="1" applyAlignment="1" applyProtection="1">
      <alignment horizontal="center" vertical="center"/>
      <protection hidden="1"/>
    </xf>
    <xf numFmtId="0" fontId="36" fillId="35" borderId="12" xfId="0" applyFont="1" applyFill="1" applyBorder="1" applyAlignment="1" applyProtection="1">
      <alignment horizontal="center" vertical="center" wrapText="1"/>
      <protection hidden="1"/>
    </xf>
    <xf numFmtId="0" fontId="47" fillId="42" borderId="60" xfId="0" applyFont="1" applyFill="1" applyBorder="1" applyAlignment="1" applyProtection="1">
      <alignment horizontal="center" vertical="center"/>
      <protection hidden="1"/>
    </xf>
    <xf numFmtId="0" fontId="47" fillId="42" borderId="46" xfId="0" applyFont="1" applyFill="1" applyBorder="1" applyAlignment="1" applyProtection="1">
      <alignment horizontal="center" vertical="center"/>
      <protection hidden="1"/>
    </xf>
    <xf numFmtId="0" fontId="47" fillId="42" borderId="20" xfId="0" applyFont="1" applyFill="1" applyBorder="1" applyAlignment="1" applyProtection="1">
      <alignment horizontal="center" vertical="center"/>
      <protection hidden="1"/>
    </xf>
    <xf numFmtId="0" fontId="47" fillId="42" borderId="16" xfId="0" applyFont="1" applyFill="1" applyBorder="1" applyAlignment="1" applyProtection="1">
      <alignment horizontal="center" vertical="center"/>
      <protection hidden="1"/>
    </xf>
    <xf numFmtId="0" fontId="47" fillId="43" borderId="60" xfId="0" applyFont="1" applyFill="1" applyBorder="1" applyAlignment="1" applyProtection="1">
      <alignment horizontal="center" vertical="center"/>
      <protection hidden="1"/>
    </xf>
    <xf numFmtId="0" fontId="47" fillId="43" borderId="46" xfId="0" applyFont="1" applyFill="1" applyBorder="1" applyAlignment="1" applyProtection="1">
      <alignment horizontal="center" vertical="center"/>
      <protection hidden="1"/>
    </xf>
    <xf numFmtId="0" fontId="47" fillId="43" borderId="16" xfId="0" applyFont="1" applyFill="1" applyBorder="1" applyAlignment="1" applyProtection="1">
      <alignment horizontal="center" vertical="center"/>
      <protection hidden="1"/>
    </xf>
    <xf numFmtId="0" fontId="47" fillId="43" borderId="76" xfId="0" applyFont="1" applyFill="1" applyBorder="1" applyAlignment="1" applyProtection="1">
      <alignment horizontal="center" vertical="center"/>
      <protection hidden="1"/>
    </xf>
    <xf numFmtId="3" fontId="31" fillId="42" borderId="10" xfId="0" applyNumberFormat="1" applyFont="1" applyFill="1" applyBorder="1" applyAlignment="1" applyProtection="1">
      <alignment horizontal="center" vertical="center"/>
      <protection hidden="1"/>
    </xf>
    <xf numFmtId="0" fontId="26" fillId="42" borderId="106" xfId="0" applyFont="1" applyFill="1" applyBorder="1" applyAlignment="1" applyProtection="1">
      <alignment horizontal="center" vertical="center"/>
      <protection hidden="1"/>
    </xf>
    <xf numFmtId="0" fontId="26" fillId="42" borderId="10" xfId="0" applyFont="1" applyFill="1" applyBorder="1" applyAlignment="1" applyProtection="1">
      <alignment horizontal="center" vertical="center"/>
      <protection hidden="1"/>
    </xf>
    <xf numFmtId="0" fontId="26" fillId="42" borderId="21" xfId="0" applyFont="1" applyFill="1" applyBorder="1" applyAlignment="1" applyProtection="1">
      <alignment horizontal="center" vertical="center"/>
      <protection hidden="1"/>
    </xf>
    <xf numFmtId="1" fontId="26" fillId="42" borderId="107" xfId="0" applyNumberFormat="1" applyFont="1" applyFill="1" applyBorder="1" applyAlignment="1" applyProtection="1">
      <alignment horizontal="center" vertical="center"/>
      <protection hidden="1"/>
    </xf>
    <xf numFmtId="1" fontId="26" fillId="42" borderId="88" xfId="0" applyNumberFormat="1" applyFont="1" applyFill="1" applyBorder="1" applyAlignment="1" applyProtection="1">
      <alignment horizontal="center" vertical="center"/>
      <protection hidden="1"/>
    </xf>
    <xf numFmtId="3" fontId="31" fillId="43" borderId="10" xfId="0" applyNumberFormat="1" applyFont="1" applyFill="1" applyBorder="1" applyAlignment="1" applyProtection="1">
      <alignment horizontal="center" vertical="center"/>
      <protection hidden="1"/>
    </xf>
    <xf numFmtId="0" fontId="26" fillId="43" borderId="106" xfId="0" applyFont="1" applyFill="1" applyBorder="1" applyAlignment="1" applyProtection="1">
      <alignment horizontal="center" vertical="center"/>
      <protection hidden="1"/>
    </xf>
    <xf numFmtId="0" fontId="26" fillId="43" borderId="10" xfId="0" applyFont="1" applyFill="1" applyBorder="1" applyAlignment="1" applyProtection="1">
      <alignment horizontal="center" vertical="center"/>
      <protection hidden="1"/>
    </xf>
    <xf numFmtId="0" fontId="26" fillId="43" borderId="21" xfId="0" applyFont="1" applyFill="1" applyBorder="1" applyAlignment="1" applyProtection="1">
      <alignment horizontal="center" vertical="center"/>
      <protection hidden="1"/>
    </xf>
    <xf numFmtId="1" fontId="26" fillId="43" borderId="107" xfId="0" applyNumberFormat="1" applyFont="1" applyFill="1" applyBorder="1" applyAlignment="1" applyProtection="1">
      <alignment horizontal="center" vertical="center"/>
      <protection hidden="1"/>
    </xf>
    <xf numFmtId="1" fontId="26" fillId="43" borderId="88" xfId="0" applyNumberFormat="1" applyFont="1" applyFill="1" applyBorder="1" applyAlignment="1" applyProtection="1">
      <alignment horizontal="center" vertical="center"/>
      <protection hidden="1"/>
    </xf>
    <xf numFmtId="0" fontId="49" fillId="39" borderId="0" xfId="0" applyFont="1" applyFill="1" applyBorder="1" applyAlignment="1" applyProtection="1">
      <alignment horizontal="center" vertical="center"/>
      <protection hidden="1"/>
    </xf>
    <xf numFmtId="3" fontId="49" fillId="36" borderId="0" xfId="0" applyNumberFormat="1" applyFont="1" applyFill="1" applyBorder="1" applyAlignment="1" applyProtection="1">
      <alignment vertical="center"/>
      <protection hidden="1"/>
    </xf>
    <xf numFmtId="0" fontId="49" fillId="36" borderId="0" xfId="0" applyFont="1" applyFill="1" applyAlignment="1" applyProtection="1">
      <alignment horizontal="center" vertical="center"/>
      <protection hidden="1"/>
    </xf>
    <xf numFmtId="0" fontId="49" fillId="36" borderId="0" xfId="0" applyFont="1" applyFill="1" applyBorder="1" applyAlignment="1" applyProtection="1">
      <alignment horizontal="center" vertical="center"/>
      <protection hidden="1"/>
    </xf>
    <xf numFmtId="3" fontId="49" fillId="37" borderId="0" xfId="0" applyNumberFormat="1" applyFont="1" applyFill="1" applyBorder="1" applyAlignment="1" applyProtection="1">
      <alignment vertical="center"/>
      <protection hidden="1"/>
    </xf>
    <xf numFmtId="0" fontId="49" fillId="37" borderId="0" xfId="0" applyFont="1" applyFill="1" applyAlignment="1" applyProtection="1">
      <alignment horizontal="center" vertical="center"/>
      <protection hidden="1"/>
    </xf>
    <xf numFmtId="0" fontId="49" fillId="37" borderId="0" xfId="0" applyFont="1" applyFill="1" applyBorder="1" applyAlignment="1" applyProtection="1">
      <alignment horizontal="center" vertical="center"/>
      <protection hidden="1"/>
    </xf>
    <xf numFmtId="49" fontId="0" fillId="36" borderId="13" xfId="0" applyNumberFormat="1" applyFill="1" applyBorder="1" applyAlignment="1" applyProtection="1">
      <alignment horizontal="center" vertical="top"/>
      <protection hidden="1"/>
    </xf>
    <xf numFmtId="49" fontId="0" fillId="37" borderId="13" xfId="0" applyNumberFormat="1" applyFill="1" applyBorder="1" applyAlignment="1" applyProtection="1">
      <alignment horizontal="center" vertical="top"/>
      <protection hidden="1"/>
    </xf>
    <xf numFmtId="0" fontId="25" fillId="36" borderId="20" xfId="0" applyFont="1" applyFill="1" applyBorder="1" applyAlignment="1" applyProtection="1">
      <alignment horizontal="left" vertical="center"/>
      <protection hidden="1"/>
    </xf>
    <xf numFmtId="49" fontId="0" fillId="36" borderId="13" xfId="0" applyNumberFormat="1" applyFill="1" applyBorder="1" applyAlignment="1" applyProtection="1">
      <alignment horizontal="left" vertical="center"/>
      <protection hidden="1"/>
    </xf>
    <xf numFmtId="0" fontId="25" fillId="37" borderId="0" xfId="0" applyFont="1" applyFill="1" applyBorder="1" applyAlignment="1" applyProtection="1">
      <alignment horizontal="left" vertical="center" wrapText="1"/>
      <protection hidden="1"/>
    </xf>
    <xf numFmtId="0" fontId="25" fillId="37" borderId="0" xfId="0" applyFont="1" applyFill="1" applyBorder="1" applyAlignment="1" applyProtection="1">
      <alignment horizontal="left" vertical="center"/>
      <protection hidden="1"/>
    </xf>
    <xf numFmtId="0" fontId="25" fillId="37" borderId="80" xfId="0" applyFont="1" applyFill="1" applyBorder="1" applyAlignment="1" applyProtection="1">
      <alignment horizontal="left" vertical="center"/>
      <protection hidden="1"/>
    </xf>
    <xf numFmtId="0" fontId="25" fillId="37" borderId="17" xfId="0" applyFont="1" applyFill="1" applyBorder="1" applyAlignment="1" applyProtection="1">
      <alignment horizontal="left" vertical="center"/>
      <protection hidden="1"/>
    </xf>
    <xf numFmtId="0" fontId="25" fillId="37" borderId="53" xfId="0" applyFont="1" applyFill="1" applyBorder="1" applyAlignment="1" applyProtection="1">
      <alignment horizontal="left" vertical="center"/>
      <protection hidden="1"/>
    </xf>
    <xf numFmtId="0" fontId="25" fillId="37" borderId="20" xfId="0" applyFont="1" applyFill="1" applyBorder="1" applyAlignment="1" applyProtection="1">
      <alignment horizontal="left" vertical="center"/>
      <protection hidden="1"/>
    </xf>
    <xf numFmtId="0" fontId="25" fillId="37" borderId="39" xfId="0" applyFont="1" applyFill="1" applyBorder="1" applyAlignment="1" applyProtection="1">
      <alignment horizontal="left" vertical="center"/>
      <protection hidden="1"/>
    </xf>
    <xf numFmtId="49" fontId="0" fillId="37" borderId="55" xfId="0" applyNumberFormat="1" applyFill="1" applyBorder="1" applyAlignment="1" applyProtection="1">
      <alignment horizontal="left" vertical="center"/>
      <protection hidden="1"/>
    </xf>
    <xf numFmtId="0" fontId="25" fillId="37" borderId="16" xfId="0" applyFont="1" applyFill="1" applyBorder="1" applyAlignment="1" applyProtection="1">
      <alignment horizontal="left" vertical="center"/>
      <protection hidden="1"/>
    </xf>
    <xf numFmtId="0" fontId="25" fillId="37" borderId="38" xfId="0" applyFont="1" applyFill="1" applyBorder="1" applyAlignment="1" applyProtection="1">
      <alignment horizontal="left" vertical="center"/>
      <protection hidden="1"/>
    </xf>
    <xf numFmtId="49" fontId="0" fillId="37" borderId="13" xfId="0" applyNumberFormat="1" applyFill="1" applyBorder="1" applyAlignment="1" applyProtection="1">
      <alignment horizontal="left" vertical="center"/>
      <protection hidden="1"/>
    </xf>
    <xf numFmtId="0" fontId="36" fillId="33" borderId="64" xfId="0" applyFont="1" applyFill="1" applyBorder="1" applyAlignment="1" applyProtection="1">
      <alignment horizontal="center" vertical="center"/>
      <protection locked="0" hidden="1"/>
    </xf>
    <xf numFmtId="0" fontId="36" fillId="33" borderId="11" xfId="0" applyFont="1" applyFill="1" applyBorder="1" applyAlignment="1" applyProtection="1">
      <alignment horizontal="center" vertical="center"/>
      <protection locked="0" hidden="1"/>
    </xf>
    <xf numFmtId="164" fontId="36" fillId="33" borderId="11" xfId="0" applyNumberFormat="1" applyFont="1" applyFill="1" applyBorder="1" applyAlignment="1" applyProtection="1">
      <alignment horizontal="center" vertical="center"/>
      <protection locked="0" hidden="1"/>
    </xf>
    <xf numFmtId="0" fontId="36" fillId="33" borderId="65" xfId="0" applyFont="1" applyFill="1" applyBorder="1" applyAlignment="1" applyProtection="1">
      <alignment horizontal="center" vertical="center"/>
      <protection locked="0" hidden="1"/>
    </xf>
    <xf numFmtId="0" fontId="22" fillId="33" borderId="0" xfId="0" applyFont="1" applyFill="1" applyProtection="1">
      <protection hidden="1"/>
    </xf>
    <xf numFmtId="0" fontId="22" fillId="33" borderId="0" xfId="0" applyFont="1" applyFill="1" applyAlignment="1" applyProtection="1">
      <alignment horizontal="center" vertical="top"/>
      <protection hidden="1"/>
    </xf>
    <xf numFmtId="0" fontId="22" fillId="33" borderId="0" xfId="0" applyFont="1" applyFill="1" applyAlignment="1" applyProtection="1">
      <alignment horizontal="center" vertical="center"/>
      <protection hidden="1"/>
    </xf>
    <xf numFmtId="0" fontId="26" fillId="33" borderId="73" xfId="0" applyFont="1" applyFill="1" applyBorder="1" applyAlignment="1" applyProtection="1">
      <alignment horizontal="center" vertical="center"/>
      <protection hidden="1"/>
    </xf>
    <xf numFmtId="0" fontId="25" fillId="33" borderId="67" xfId="0" applyFont="1" applyFill="1" applyBorder="1" applyAlignment="1" applyProtection="1">
      <alignment vertical="center"/>
      <protection hidden="1"/>
    </xf>
    <xf numFmtId="0" fontId="25" fillId="33" borderId="68" xfId="0" applyFont="1" applyFill="1" applyBorder="1" applyAlignment="1" applyProtection="1">
      <alignment vertical="center"/>
      <protection hidden="1"/>
    </xf>
    <xf numFmtId="0" fontId="26" fillId="33" borderId="74" xfId="0" applyFont="1" applyFill="1" applyBorder="1" applyAlignment="1" applyProtection="1">
      <alignment horizontal="center" vertical="center"/>
      <protection hidden="1"/>
    </xf>
    <xf numFmtId="0" fontId="25" fillId="33" borderId="69" xfId="0" applyFont="1" applyFill="1" applyBorder="1" applyAlignment="1" applyProtection="1">
      <alignment vertical="center"/>
      <protection hidden="1"/>
    </xf>
    <xf numFmtId="0" fontId="25" fillId="33" borderId="70" xfId="0" applyFont="1" applyFill="1" applyBorder="1" applyAlignment="1" applyProtection="1">
      <alignment vertical="center"/>
      <protection hidden="1"/>
    </xf>
    <xf numFmtId="0" fontId="26" fillId="33" borderId="75" xfId="0" applyFont="1" applyFill="1" applyBorder="1" applyAlignment="1" applyProtection="1">
      <alignment horizontal="center" vertical="center"/>
      <protection hidden="1"/>
    </xf>
    <xf numFmtId="0" fontId="25" fillId="33" borderId="71" xfId="0" applyFont="1" applyFill="1" applyBorder="1" applyAlignment="1" applyProtection="1">
      <alignment vertical="center"/>
      <protection hidden="1"/>
    </xf>
    <xf numFmtId="0" fontId="25" fillId="33" borderId="72" xfId="0" applyFont="1" applyFill="1" applyBorder="1" applyAlignment="1" applyProtection="1">
      <alignment vertical="center"/>
      <protection hidden="1"/>
    </xf>
    <xf numFmtId="0" fontId="22" fillId="33" borderId="48" xfId="0" applyFont="1" applyFill="1" applyBorder="1" applyProtection="1">
      <protection hidden="1"/>
    </xf>
    <xf numFmtId="0" fontId="22" fillId="33" borderId="53" xfId="0" applyFont="1" applyFill="1" applyBorder="1" applyProtection="1">
      <protection hidden="1"/>
    </xf>
    <xf numFmtId="0" fontId="22" fillId="33" borderId="47" xfId="0" applyFont="1" applyFill="1" applyBorder="1" applyProtection="1">
      <protection hidden="1"/>
    </xf>
    <xf numFmtId="0" fontId="22" fillId="33" borderId="0" xfId="0" applyFont="1" applyFill="1" applyBorder="1" applyProtection="1">
      <protection hidden="1"/>
    </xf>
    <xf numFmtId="0" fontId="22" fillId="33" borderId="54" xfId="0" applyFont="1" applyFill="1" applyBorder="1" applyProtection="1">
      <protection hidden="1"/>
    </xf>
    <xf numFmtId="0" fontId="22" fillId="33" borderId="15" xfId="0" applyFont="1" applyFill="1" applyBorder="1" applyProtection="1">
      <protection hidden="1"/>
    </xf>
    <xf numFmtId="0" fontId="22" fillId="33" borderId="20" xfId="0" applyFont="1" applyFill="1" applyBorder="1" applyProtection="1">
      <protection hidden="1"/>
    </xf>
    <xf numFmtId="0" fontId="22" fillId="33" borderId="55" xfId="0" applyFont="1" applyFill="1" applyBorder="1" applyProtection="1">
      <protection hidden="1"/>
    </xf>
    <xf numFmtId="0" fontId="22" fillId="33" borderId="17" xfId="0" applyFont="1" applyFill="1" applyBorder="1" applyProtection="1">
      <protection hidden="1"/>
    </xf>
    <xf numFmtId="0" fontId="0" fillId="33" borderId="0" xfId="0" applyFill="1" applyProtection="1">
      <protection hidden="1"/>
    </xf>
    <xf numFmtId="0" fontId="51" fillId="35" borderId="35" xfId="0" applyFont="1" applyFill="1" applyBorder="1" applyAlignment="1" applyProtection="1">
      <alignment horizontal="left"/>
      <protection hidden="1"/>
    </xf>
    <xf numFmtId="0" fontId="25" fillId="33" borderId="0" xfId="0" applyFont="1" applyFill="1" applyAlignment="1" applyProtection="1">
      <protection hidden="1"/>
    </xf>
    <xf numFmtId="0" fontId="38" fillId="33" borderId="35" xfId="0" applyFont="1" applyFill="1" applyBorder="1" applyAlignment="1" applyProtection="1">
      <alignment horizontal="left"/>
      <protection hidden="1"/>
    </xf>
    <xf numFmtId="0" fontId="25" fillId="33" borderId="0" xfId="0" applyFont="1" applyFill="1" applyBorder="1" applyAlignment="1" applyProtection="1">
      <protection hidden="1"/>
    </xf>
    <xf numFmtId="0" fontId="47" fillId="33" borderId="0" xfId="0" applyFont="1" applyFill="1" applyBorder="1" applyAlignment="1" applyProtection="1">
      <protection hidden="1"/>
    </xf>
    <xf numFmtId="0" fontId="25" fillId="33" borderId="36" xfId="0" applyFont="1" applyFill="1" applyBorder="1" applyAlignment="1" applyProtection="1">
      <protection hidden="1"/>
    </xf>
    <xf numFmtId="0" fontId="47" fillId="33" borderId="0" xfId="0" applyFont="1" applyFill="1" applyAlignment="1" applyProtection="1">
      <protection hidden="1"/>
    </xf>
    <xf numFmtId="0" fontId="25" fillId="36" borderId="16"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164" fontId="47" fillId="33" borderId="0" xfId="0" applyNumberFormat="1" applyFont="1" applyFill="1" applyBorder="1" applyAlignment="1" applyProtection="1">
      <alignment horizontal="right" vertical="center"/>
      <protection hidden="1"/>
    </xf>
    <xf numFmtId="42" fontId="0" fillId="34" borderId="0" xfId="0" applyNumberFormat="1" applyFill="1" applyProtection="1">
      <protection hidden="1"/>
    </xf>
    <xf numFmtId="42" fontId="0" fillId="34" borderId="0" xfId="0" applyNumberFormat="1" applyFill="1" applyAlignment="1" applyProtection="1">
      <alignment horizontal="center"/>
      <protection hidden="1"/>
    </xf>
    <xf numFmtId="0" fontId="0" fillId="34" borderId="0" xfId="0" applyFill="1" applyProtection="1">
      <protection hidden="1"/>
    </xf>
    <xf numFmtId="0" fontId="34" fillId="44" borderId="26" xfId="0" applyFont="1" applyFill="1" applyBorder="1" applyProtection="1">
      <protection hidden="1"/>
    </xf>
    <xf numFmtId="0" fontId="34" fillId="44" borderId="27" xfId="0" applyFont="1" applyFill="1" applyBorder="1" applyAlignment="1" applyProtection="1">
      <alignment horizontal="center"/>
      <protection hidden="1"/>
    </xf>
    <xf numFmtId="0" fontId="34" fillId="44" borderId="27" xfId="0" applyFont="1" applyFill="1" applyBorder="1" applyProtection="1">
      <protection hidden="1"/>
    </xf>
    <xf numFmtId="42" fontId="34" fillId="44" borderId="27" xfId="0" applyNumberFormat="1" applyFont="1" applyFill="1" applyBorder="1" applyProtection="1">
      <protection hidden="1"/>
    </xf>
    <xf numFmtId="0" fontId="58" fillId="44" borderId="27" xfId="0" applyFont="1" applyFill="1" applyBorder="1" applyAlignment="1" applyProtection="1">
      <alignment horizontal="left" wrapText="1"/>
      <protection hidden="1"/>
    </xf>
    <xf numFmtId="0" fontId="58" fillId="44" borderId="28" xfId="0" applyFont="1" applyFill="1" applyBorder="1" applyAlignment="1" applyProtection="1">
      <alignment horizontal="left" wrapText="1"/>
      <protection hidden="1"/>
    </xf>
    <xf numFmtId="0" fontId="0" fillId="34" borderId="0" xfId="0" applyFill="1" applyAlignment="1" applyProtection="1">
      <alignment vertical="center"/>
      <protection hidden="1"/>
    </xf>
    <xf numFmtId="0" fontId="16" fillId="44" borderId="27" xfId="0" applyFont="1" applyFill="1" applyBorder="1" applyAlignment="1" applyProtection="1">
      <alignment horizontal="center" vertical="center" wrapText="1"/>
      <protection hidden="1"/>
    </xf>
    <xf numFmtId="0" fontId="25" fillId="34" borderId="0" xfId="0" applyFont="1" applyFill="1" applyAlignment="1" applyProtection="1">
      <alignment vertical="center" wrapText="1"/>
      <protection hidden="1"/>
    </xf>
    <xf numFmtId="0" fontId="0" fillId="46" borderId="39" xfId="0" applyFill="1" applyBorder="1" applyAlignment="1" applyProtection="1">
      <alignment vertical="center" wrapText="1"/>
      <protection hidden="1"/>
    </xf>
    <xf numFmtId="0" fontId="0" fillId="0" borderId="79" xfId="0" applyFill="1" applyBorder="1" applyAlignment="1" applyProtection="1">
      <alignment horizontal="center" vertical="center" wrapText="1"/>
      <protection locked="0"/>
    </xf>
    <xf numFmtId="0" fontId="16" fillId="0" borderId="61" xfId="0" applyFont="1" applyFill="1" applyBorder="1" applyAlignment="1" applyProtection="1">
      <alignment horizontal="center" vertical="center" wrapText="1"/>
      <protection locked="0"/>
    </xf>
    <xf numFmtId="0" fontId="0" fillId="43" borderId="11" xfId="0" applyFill="1" applyBorder="1" applyAlignment="1" applyProtection="1">
      <alignment vertical="center" wrapText="1"/>
      <protection hidden="1"/>
    </xf>
    <xf numFmtId="42" fontId="0" fillId="46" borderId="32" xfId="0" applyNumberFormat="1" applyFill="1" applyBorder="1" applyAlignment="1" applyProtection="1">
      <alignment vertical="center" wrapText="1"/>
      <protection hidden="1"/>
    </xf>
    <xf numFmtId="44" fontId="0" fillId="46" borderId="32" xfId="0" applyNumberFormat="1" applyFill="1" applyBorder="1" applyAlignment="1" applyProtection="1">
      <alignment vertical="center" wrapText="1"/>
      <protection hidden="1"/>
    </xf>
    <xf numFmtId="0" fontId="0" fillId="34" borderId="0" xfId="0" applyFill="1" applyAlignment="1" applyProtection="1">
      <alignment vertical="center" wrapText="1"/>
      <protection hidden="1"/>
    </xf>
    <xf numFmtId="0" fontId="16" fillId="0" borderId="38" xfId="0" applyFont="1" applyFill="1" applyBorder="1" applyAlignment="1" applyProtection="1">
      <alignment horizontal="center" vertical="center" wrapText="1"/>
      <protection locked="0"/>
    </xf>
    <xf numFmtId="42" fontId="0" fillId="46" borderId="37" xfId="0" applyNumberFormat="1" applyFill="1" applyBorder="1" applyAlignment="1" applyProtection="1">
      <alignment vertical="center" wrapText="1"/>
      <protection hidden="1"/>
    </xf>
    <xf numFmtId="44" fontId="0" fillId="46" borderId="37" xfId="0" applyNumberFormat="1" applyFill="1" applyBorder="1" applyAlignment="1" applyProtection="1">
      <alignment vertical="center" wrapText="1"/>
      <protection hidden="1"/>
    </xf>
    <xf numFmtId="44" fontId="0" fillId="46" borderId="46" xfId="0" applyNumberFormat="1" applyFill="1" applyBorder="1" applyAlignment="1" applyProtection="1">
      <alignment vertical="center" wrapText="1"/>
      <protection hidden="1"/>
    </xf>
    <xf numFmtId="0" fontId="25" fillId="34" borderId="0" xfId="0" applyFont="1" applyFill="1" applyBorder="1" applyAlignment="1" applyProtection="1">
      <alignment vertical="center" wrapText="1"/>
      <protection hidden="1"/>
    </xf>
    <xf numFmtId="0" fontId="0" fillId="0" borderId="108" xfId="0" applyFill="1" applyBorder="1" applyAlignment="1" applyProtection="1">
      <alignment horizontal="center" vertical="center" wrapText="1"/>
      <protection locked="0"/>
    </xf>
    <xf numFmtId="0" fontId="16" fillId="0" borderId="63" xfId="0" applyFont="1" applyFill="1" applyBorder="1" applyAlignment="1" applyProtection="1">
      <alignment horizontal="center" vertical="center" wrapText="1"/>
      <protection locked="0"/>
    </xf>
    <xf numFmtId="42" fontId="0" fillId="46" borderId="34" xfId="0" applyNumberFormat="1" applyFill="1" applyBorder="1" applyAlignment="1" applyProtection="1">
      <alignment vertical="center" wrapText="1"/>
      <protection hidden="1"/>
    </xf>
    <xf numFmtId="44" fontId="0" fillId="46" borderId="34" xfId="0" applyNumberFormat="1" applyFill="1" applyBorder="1" applyAlignment="1" applyProtection="1">
      <alignment vertical="center" wrapText="1"/>
      <protection hidden="1"/>
    </xf>
    <xf numFmtId="44" fontId="0" fillId="46" borderId="109" xfId="0" applyNumberFormat="1" applyFill="1" applyBorder="1" applyAlignment="1" applyProtection="1">
      <alignment vertical="center" wrapText="1"/>
      <protection hidden="1"/>
    </xf>
    <xf numFmtId="0" fontId="0" fillId="43" borderId="14" xfId="0" applyFill="1" applyBorder="1" applyAlignment="1" applyProtection="1">
      <alignment vertical="center" wrapText="1"/>
      <protection hidden="1"/>
    </xf>
    <xf numFmtId="0" fontId="35" fillId="44" borderId="10" xfId="0" applyFont="1" applyFill="1" applyBorder="1" applyAlignment="1" applyProtection="1">
      <alignment horizontal="center" vertical="center"/>
      <protection hidden="1"/>
    </xf>
    <xf numFmtId="0" fontId="0" fillId="34" borderId="0" xfId="0" applyFill="1" applyAlignment="1" applyProtection="1">
      <alignment horizontal="center"/>
      <protection hidden="1"/>
    </xf>
    <xf numFmtId="4" fontId="0" fillId="0" borderId="0" xfId="0" applyNumberFormat="1"/>
    <xf numFmtId="0" fontId="14" fillId="0" borderId="0" xfId="0" applyFont="1"/>
    <xf numFmtId="0" fontId="0" fillId="0" borderId="0" xfId="0" applyFill="1" applyBorder="1" applyAlignment="1" applyProtection="1">
      <alignment vertical="center" wrapText="1"/>
      <protection hidden="1"/>
    </xf>
    <xf numFmtId="0" fontId="0" fillId="0" borderId="0" xfId="0" applyAlignment="1">
      <alignment horizontal="center"/>
    </xf>
    <xf numFmtId="3" fontId="0" fillId="0" borderId="0" xfId="0" applyNumberFormat="1" applyAlignment="1">
      <alignment horizontal="center"/>
    </xf>
    <xf numFmtId="165" fontId="0" fillId="47" borderId="10" xfId="0" applyNumberFormat="1" applyFill="1" applyBorder="1" applyAlignment="1">
      <alignment horizontal="center"/>
    </xf>
    <xf numFmtId="0" fontId="0" fillId="40" borderId="11" xfId="0" applyFill="1" applyBorder="1" applyAlignment="1">
      <alignment horizontal="center"/>
    </xf>
    <xf numFmtId="49" fontId="0" fillId="49" borderId="11" xfId="0" applyNumberFormat="1" applyFont="1" applyFill="1" applyBorder="1" applyAlignment="1">
      <alignment horizontal="center"/>
    </xf>
    <xf numFmtId="3" fontId="0" fillId="49" borderId="11" xfId="0" applyNumberFormat="1" applyFont="1" applyFill="1" applyBorder="1" applyAlignment="1">
      <alignment horizontal="center"/>
    </xf>
    <xf numFmtId="0" fontId="0" fillId="40" borderId="11" xfId="0" applyFill="1" applyBorder="1" applyAlignment="1" applyProtection="1">
      <alignment horizontal="center"/>
      <protection hidden="1"/>
    </xf>
    <xf numFmtId="0" fontId="25" fillId="40" borderId="20" xfId="0" applyFont="1" applyFill="1" applyBorder="1" applyAlignment="1" applyProtection="1">
      <alignment horizontal="left" vertical="center" wrapText="1"/>
      <protection hidden="1"/>
    </xf>
    <xf numFmtId="0" fontId="25" fillId="40" borderId="16" xfId="0" applyFont="1" applyFill="1" applyBorder="1" applyAlignment="1" applyProtection="1">
      <alignment horizontal="left" vertical="center" wrapText="1"/>
      <protection hidden="1"/>
    </xf>
    <xf numFmtId="0" fontId="0" fillId="48" borderId="11" xfId="0" applyFill="1" applyBorder="1" applyAlignment="1">
      <alignment horizontal="center"/>
    </xf>
    <xf numFmtId="0" fontId="0" fillId="0" borderId="11" xfId="0" applyFill="1" applyBorder="1" applyAlignment="1">
      <alignment horizontal="center"/>
    </xf>
    <xf numFmtId="0" fontId="47" fillId="34" borderId="0" xfId="0" applyFont="1" applyFill="1" applyBorder="1" applyProtection="1">
      <protection hidden="1"/>
    </xf>
    <xf numFmtId="166" fontId="31" fillId="43" borderId="10" xfId="0" applyNumberFormat="1" applyFont="1" applyFill="1" applyBorder="1" applyAlignment="1" applyProtection="1">
      <alignment horizontal="center" vertical="center"/>
      <protection hidden="1"/>
    </xf>
    <xf numFmtId="166" fontId="34" fillId="37" borderId="31" xfId="0" applyNumberFormat="1" applyFont="1" applyFill="1" applyBorder="1" applyAlignment="1" applyProtection="1">
      <alignment horizontal="center" vertical="center"/>
      <protection hidden="1"/>
    </xf>
    <xf numFmtId="166" fontId="34" fillId="37" borderId="78" xfId="0" applyNumberFormat="1" applyFont="1" applyFill="1" applyBorder="1" applyAlignment="1" applyProtection="1">
      <alignment horizontal="center" vertical="center"/>
      <protection hidden="1"/>
    </xf>
    <xf numFmtId="166" fontId="34" fillId="37" borderId="11" xfId="0" applyNumberFormat="1" applyFont="1" applyFill="1" applyBorder="1" applyAlignment="1" applyProtection="1">
      <alignment horizontal="center" vertical="center"/>
      <protection hidden="1"/>
    </xf>
    <xf numFmtId="166" fontId="34" fillId="36" borderId="31" xfId="0" applyNumberFormat="1" applyFont="1" applyFill="1" applyBorder="1" applyAlignment="1" applyProtection="1">
      <alignment horizontal="center" vertical="center"/>
      <protection hidden="1"/>
    </xf>
    <xf numFmtId="166" fontId="34" fillId="36" borderId="78" xfId="0" applyNumberFormat="1" applyFont="1" applyFill="1" applyBorder="1" applyAlignment="1" applyProtection="1">
      <alignment horizontal="center" vertical="center"/>
      <protection hidden="1"/>
    </xf>
    <xf numFmtId="166" fontId="34" fillId="36" borderId="11" xfId="0" applyNumberFormat="1" applyFont="1" applyFill="1" applyBorder="1" applyAlignment="1" applyProtection="1">
      <alignment horizontal="center" vertical="center"/>
      <protection hidden="1"/>
    </xf>
    <xf numFmtId="166" fontId="31" fillId="42" borderId="10" xfId="0" applyNumberFormat="1" applyFont="1" applyFill="1" applyBorder="1" applyAlignment="1" applyProtection="1">
      <alignment horizontal="center" vertical="center"/>
      <protection hidden="1"/>
    </xf>
    <xf numFmtId="0" fontId="0" fillId="0" borderId="30" xfId="0" applyFill="1" applyBorder="1" applyAlignment="1" applyProtection="1">
      <alignment vertical="center" wrapText="1"/>
      <protection locked="0" hidden="1"/>
    </xf>
    <xf numFmtId="0" fontId="0" fillId="0" borderId="100" xfId="0" applyFill="1" applyBorder="1" applyAlignment="1" applyProtection="1">
      <alignment vertical="center" wrapText="1"/>
      <protection locked="0" hidden="1"/>
    </xf>
    <xf numFmtId="0" fontId="0" fillId="0" borderId="33" xfId="0" applyFill="1" applyBorder="1" applyAlignment="1" applyProtection="1">
      <alignment vertical="center" wrapText="1"/>
      <protection locked="0" hidden="1"/>
    </xf>
    <xf numFmtId="44" fontId="0" fillId="46" borderId="45" xfId="0" applyNumberFormat="1" applyFill="1" applyBorder="1" applyAlignment="1" applyProtection="1">
      <alignment vertical="center" wrapText="1"/>
      <protection hidden="1"/>
    </xf>
    <xf numFmtId="42" fontId="0" fillId="46" borderId="45" xfId="0" applyNumberFormat="1" applyFill="1" applyBorder="1" applyAlignment="1" applyProtection="1">
      <alignment vertical="center" wrapText="1"/>
      <protection hidden="1"/>
    </xf>
    <xf numFmtId="42" fontId="0" fillId="46" borderId="46" xfId="0" applyNumberFormat="1" applyFill="1" applyBorder="1" applyAlignment="1" applyProtection="1">
      <alignment vertical="center" wrapText="1"/>
      <protection hidden="1"/>
    </xf>
    <xf numFmtId="42" fontId="0" fillId="46" borderId="109" xfId="0" applyNumberFormat="1" applyFill="1" applyBorder="1" applyAlignment="1" applyProtection="1">
      <alignment vertical="center" wrapText="1"/>
      <protection hidden="1"/>
    </xf>
    <xf numFmtId="0" fontId="0" fillId="43" borderId="31" xfId="0" applyFill="1" applyBorder="1" applyAlignment="1" applyProtection="1">
      <alignment vertical="center" wrapText="1"/>
      <protection hidden="1"/>
    </xf>
    <xf numFmtId="0" fontId="0" fillId="43" borderId="56" xfId="0" applyFill="1" applyBorder="1" applyAlignment="1" applyProtection="1">
      <alignment vertical="center" wrapText="1"/>
      <protection hidden="1"/>
    </xf>
    <xf numFmtId="0" fontId="59" fillId="37" borderId="35" xfId="0" applyFont="1" applyFill="1" applyBorder="1" applyAlignment="1" applyProtection="1">
      <alignment horizontal="center" vertical="center" wrapText="1"/>
      <protection hidden="1"/>
    </xf>
    <xf numFmtId="0" fontId="59" fillId="37" borderId="0" xfId="0" applyFont="1" applyFill="1" applyBorder="1" applyAlignment="1" applyProtection="1">
      <alignment horizontal="center" vertical="center" wrapText="1"/>
      <protection hidden="1"/>
    </xf>
    <xf numFmtId="0" fontId="58" fillId="37" borderId="36" xfId="0" applyFont="1" applyFill="1" applyBorder="1" applyAlignment="1" applyProtection="1">
      <alignment horizontal="left" wrapText="1"/>
      <protection hidden="1"/>
    </xf>
    <xf numFmtId="0" fontId="59" fillId="36" borderId="35" xfId="0" applyFont="1" applyFill="1" applyBorder="1" applyAlignment="1" applyProtection="1">
      <alignment horizontal="center" vertical="center" wrapText="1"/>
      <protection hidden="1"/>
    </xf>
    <xf numFmtId="0" fontId="59" fillId="36" borderId="0" xfId="0" applyFont="1" applyFill="1" applyBorder="1" applyAlignment="1" applyProtection="1">
      <alignment horizontal="center" vertical="center" wrapText="1"/>
      <protection hidden="1"/>
    </xf>
    <xf numFmtId="0" fontId="58" fillId="36" borderId="36" xfId="0" applyFont="1" applyFill="1" applyBorder="1" applyAlignment="1" applyProtection="1">
      <alignment horizontal="left" wrapText="1"/>
      <protection hidden="1"/>
    </xf>
    <xf numFmtId="0" fontId="36" fillId="36" borderId="64" xfId="0" applyFont="1" applyFill="1" applyBorder="1" applyAlignment="1" applyProtection="1">
      <alignment horizontal="center" vertical="center"/>
      <protection hidden="1"/>
    </xf>
    <xf numFmtId="0" fontId="35" fillId="36" borderId="21" xfId="0" applyFont="1" applyFill="1" applyBorder="1" applyAlignment="1" applyProtection="1">
      <alignment horizontal="left" vertical="center"/>
      <protection hidden="1"/>
    </xf>
    <xf numFmtId="0" fontId="35" fillId="36" borderId="43" xfId="0" applyFont="1" applyFill="1" applyBorder="1" applyAlignment="1" applyProtection="1">
      <alignment horizontal="center" vertical="center"/>
      <protection hidden="1"/>
    </xf>
    <xf numFmtId="0" fontId="35" fillId="36" borderId="43" xfId="0" applyFont="1" applyFill="1" applyBorder="1" applyAlignment="1" applyProtection="1">
      <alignment horizontal="left" vertical="center"/>
      <protection hidden="1"/>
    </xf>
    <xf numFmtId="42" fontId="35" fillId="36" borderId="23" xfId="0" applyNumberFormat="1" applyFont="1" applyFill="1" applyBorder="1" applyAlignment="1" applyProtection="1">
      <alignment horizontal="left" vertical="center"/>
      <protection hidden="1"/>
    </xf>
    <xf numFmtId="0" fontId="35" fillId="36" borderId="10" xfId="0" applyFont="1" applyFill="1" applyBorder="1" applyAlignment="1" applyProtection="1">
      <alignment horizontal="center" vertical="center"/>
      <protection hidden="1"/>
    </xf>
    <xf numFmtId="0" fontId="35" fillId="37" borderId="21" xfId="0" applyFont="1" applyFill="1" applyBorder="1" applyAlignment="1" applyProtection="1">
      <alignment horizontal="left" vertical="center"/>
      <protection hidden="1"/>
    </xf>
    <xf numFmtId="0" fontId="35" fillId="37" borderId="43" xfId="0" applyFont="1" applyFill="1" applyBorder="1" applyAlignment="1" applyProtection="1">
      <alignment horizontal="center" vertical="center"/>
      <protection hidden="1"/>
    </xf>
    <xf numFmtId="0" fontId="35" fillId="37" borderId="43" xfId="0" applyFont="1" applyFill="1" applyBorder="1" applyAlignment="1" applyProtection="1">
      <alignment horizontal="left" vertical="center"/>
      <protection hidden="1"/>
    </xf>
    <xf numFmtId="42" fontId="35" fillId="37" borderId="23" xfId="0" applyNumberFormat="1" applyFont="1" applyFill="1" applyBorder="1" applyAlignment="1" applyProtection="1">
      <alignment horizontal="left" vertical="center"/>
      <protection hidden="1"/>
    </xf>
    <xf numFmtId="0" fontId="36" fillId="37" borderId="64" xfId="0" applyFont="1" applyFill="1" applyBorder="1" applyAlignment="1" applyProtection="1">
      <alignment horizontal="center" vertical="center"/>
      <protection hidden="1"/>
    </xf>
    <xf numFmtId="166" fontId="26" fillId="42" borderId="12" xfId="0" applyNumberFormat="1" applyFont="1" applyFill="1" applyBorder="1" applyAlignment="1" applyProtection="1">
      <alignment horizontal="center" vertical="center"/>
      <protection hidden="1"/>
    </xf>
    <xf numFmtId="3" fontId="26" fillId="42" borderId="12" xfId="0" applyNumberFormat="1" applyFont="1" applyFill="1" applyBorder="1" applyAlignment="1" applyProtection="1">
      <alignment horizontal="center" vertical="center"/>
      <protection hidden="1"/>
    </xf>
    <xf numFmtId="164" fontId="26" fillId="38" borderId="43" xfId="0" applyNumberFormat="1" applyFont="1" applyFill="1" applyBorder="1" applyAlignment="1" applyProtection="1">
      <alignment horizontal="center" vertical="center"/>
      <protection hidden="1"/>
    </xf>
    <xf numFmtId="0" fontId="59" fillId="37" borderId="0" xfId="0" applyFont="1" applyFill="1" applyBorder="1" applyAlignment="1" applyProtection="1">
      <alignment horizontal="left" vertical="center"/>
      <protection hidden="1"/>
    </xf>
    <xf numFmtId="0" fontId="16" fillId="44" borderId="28" xfId="0" applyFont="1" applyFill="1" applyBorder="1" applyAlignment="1" applyProtection="1">
      <alignment horizontal="center" vertical="center" wrapText="1"/>
      <protection hidden="1"/>
    </xf>
    <xf numFmtId="0" fontId="16" fillId="44" borderId="24" xfId="0" applyFont="1" applyFill="1" applyBorder="1" applyAlignment="1" applyProtection="1">
      <alignment horizontal="center" vertical="center" wrapText="1"/>
      <protection hidden="1"/>
    </xf>
    <xf numFmtId="0" fontId="0" fillId="34" borderId="0" xfId="0" applyFill="1"/>
    <xf numFmtId="0" fontId="16" fillId="44" borderId="28" xfId="0" applyFont="1" applyFill="1" applyBorder="1" applyAlignment="1" applyProtection="1">
      <alignment horizontal="center" vertical="center" wrapText="1"/>
      <protection hidden="1"/>
    </xf>
    <xf numFmtId="0" fontId="16" fillId="44" borderId="24" xfId="0" applyFont="1" applyFill="1" applyBorder="1" applyAlignment="1" applyProtection="1">
      <alignment horizontal="center" vertical="center" wrapText="1"/>
      <protection hidden="1"/>
    </xf>
    <xf numFmtId="0" fontId="59" fillId="36" borderId="0" xfId="0" applyFont="1" applyFill="1" applyBorder="1" applyAlignment="1" applyProtection="1">
      <alignment horizontal="left" vertical="center"/>
      <protection hidden="1"/>
    </xf>
    <xf numFmtId="0" fontId="26" fillId="33" borderId="111" xfId="0" applyFont="1" applyFill="1" applyBorder="1" applyAlignment="1" applyProtection="1">
      <alignment horizontal="center" vertical="center"/>
      <protection hidden="1"/>
    </xf>
    <xf numFmtId="0" fontId="26" fillId="33" borderId="115" xfId="0" applyFont="1" applyFill="1" applyBorder="1" applyAlignment="1" applyProtection="1">
      <alignment horizontal="center" vertical="center"/>
      <protection hidden="1"/>
    </xf>
    <xf numFmtId="0" fontId="26" fillId="33" borderId="116" xfId="0" applyFont="1" applyFill="1" applyBorder="1" applyAlignment="1" applyProtection="1">
      <alignment horizontal="center" vertical="center"/>
      <protection hidden="1"/>
    </xf>
    <xf numFmtId="0" fontId="25" fillId="33" borderId="117" xfId="0" applyFont="1" applyFill="1" applyBorder="1" applyAlignment="1" applyProtection="1">
      <alignment horizontal="left" vertical="center" wrapText="1"/>
      <protection hidden="1"/>
    </xf>
    <xf numFmtId="0" fontId="25" fillId="33" borderId="118" xfId="0" applyFont="1" applyFill="1" applyBorder="1" applyAlignment="1" applyProtection="1">
      <alignment horizontal="left" vertical="center" wrapText="1"/>
      <protection hidden="1"/>
    </xf>
    <xf numFmtId="0" fontId="47" fillId="43" borderId="21" xfId="0" applyFont="1" applyFill="1" applyBorder="1" applyAlignment="1" applyProtection="1">
      <alignment vertical="center"/>
      <protection hidden="1"/>
    </xf>
    <xf numFmtId="0" fontId="47" fillId="43" borderId="43" xfId="0" applyFont="1" applyFill="1" applyBorder="1" applyAlignment="1" applyProtection="1">
      <alignment vertical="center"/>
      <protection hidden="1"/>
    </xf>
    <xf numFmtId="0" fontId="60" fillId="43" borderId="23" xfId="0" applyFont="1" applyFill="1" applyBorder="1" applyAlignment="1" applyProtection="1">
      <alignment horizontal="right"/>
      <protection hidden="1"/>
    </xf>
    <xf numFmtId="164" fontId="47" fillId="34" borderId="0" xfId="0" applyNumberFormat="1" applyFont="1" applyFill="1" applyBorder="1" applyAlignment="1" applyProtection="1">
      <alignment horizontal="left" vertical="center"/>
      <protection hidden="1"/>
    </xf>
    <xf numFmtId="0" fontId="57" fillId="34" borderId="0" xfId="0" applyFont="1" applyFill="1" applyBorder="1" applyAlignment="1" applyProtection="1">
      <alignment horizontal="center" vertical="center"/>
      <protection hidden="1"/>
    </xf>
    <xf numFmtId="0" fontId="25" fillId="34" borderId="0" xfId="0" applyFont="1" applyFill="1" applyBorder="1" applyAlignment="1" applyProtection="1">
      <alignment horizontal="left" vertical="center"/>
      <protection hidden="1"/>
    </xf>
    <xf numFmtId="0" fontId="0" fillId="34" borderId="0" xfId="0" applyFill="1" applyBorder="1"/>
    <xf numFmtId="0" fontId="47" fillId="34" borderId="0" xfId="0" applyFont="1" applyFill="1" applyBorder="1" applyAlignment="1" applyProtection="1">
      <alignment horizontal="right"/>
      <protection hidden="1"/>
    </xf>
    <xf numFmtId="0" fontId="38" fillId="34" borderId="0" xfId="0" applyFont="1" applyFill="1" applyBorder="1" applyAlignment="1" applyProtection="1">
      <alignment horizontal="center" vertical="center"/>
      <protection hidden="1"/>
    </xf>
    <xf numFmtId="3" fontId="47" fillId="34" borderId="0" xfId="0" applyNumberFormat="1" applyFont="1" applyFill="1" applyBorder="1" applyProtection="1">
      <protection hidden="1"/>
    </xf>
    <xf numFmtId="0" fontId="55" fillId="34" borderId="0" xfId="0" applyFont="1" applyFill="1" applyBorder="1" applyAlignment="1" applyProtection="1">
      <alignment horizontal="center" vertical="center"/>
      <protection hidden="1"/>
    </xf>
    <xf numFmtId="0" fontId="56" fillId="34" borderId="0" xfId="0" applyFont="1" applyFill="1" applyBorder="1" applyAlignment="1" applyProtection="1">
      <alignment vertical="center"/>
      <protection hidden="1"/>
    </xf>
    <xf numFmtId="0" fontId="47" fillId="42" borderId="21" xfId="0" applyFont="1" applyFill="1" applyBorder="1" applyAlignment="1" applyProtection="1">
      <alignment vertical="center"/>
      <protection hidden="1"/>
    </xf>
    <xf numFmtId="0" fontId="47" fillId="42" borderId="43" xfId="0" applyFont="1" applyFill="1" applyBorder="1" applyAlignment="1" applyProtection="1">
      <alignment vertical="center"/>
      <protection hidden="1"/>
    </xf>
    <xf numFmtId="0" fontId="60" fillId="42" borderId="23" xfId="0" applyFont="1" applyFill="1" applyBorder="1" applyAlignment="1" applyProtection="1">
      <alignment horizontal="right"/>
      <protection hidden="1"/>
    </xf>
    <xf numFmtId="0" fontId="25" fillId="36" borderId="56" xfId="0" applyFont="1" applyFill="1" applyBorder="1" applyAlignment="1" applyProtection="1">
      <alignment horizontal="center" vertical="center"/>
      <protection hidden="1"/>
    </xf>
    <xf numFmtId="0" fontId="25" fillId="33" borderId="11" xfId="0" applyFont="1" applyFill="1" applyBorder="1" applyAlignment="1" applyProtection="1">
      <alignment horizontal="center" vertical="center"/>
      <protection hidden="1"/>
    </xf>
    <xf numFmtId="0" fontId="25" fillId="36" borderId="30" xfId="0" applyFont="1" applyFill="1" applyBorder="1" applyAlignment="1" applyProtection="1">
      <alignment horizontal="center" vertical="center"/>
      <protection hidden="1"/>
    </xf>
    <xf numFmtId="3" fontId="25" fillId="33" borderId="34" xfId="0" applyNumberFormat="1" applyFont="1" applyFill="1" applyBorder="1" applyAlignment="1" applyProtection="1">
      <alignment horizontal="center" vertical="center"/>
      <protection hidden="1"/>
    </xf>
    <xf numFmtId="3" fontId="25" fillId="33" borderId="56" xfId="0" applyNumberFormat="1" applyFont="1" applyFill="1" applyBorder="1" applyAlignment="1" applyProtection="1">
      <alignment horizontal="center" vertical="center"/>
      <protection hidden="1"/>
    </xf>
    <xf numFmtId="0" fontId="61" fillId="34" borderId="0" xfId="0" applyFont="1" applyFill="1" applyProtection="1">
      <protection hidden="1"/>
    </xf>
    <xf numFmtId="0" fontId="27" fillId="38" borderId="119" xfId="0" applyFont="1" applyFill="1" applyBorder="1" applyAlignment="1" applyProtection="1">
      <alignment horizontal="center" vertical="center"/>
      <protection hidden="1"/>
    </xf>
    <xf numFmtId="0" fontId="62" fillId="33" borderId="0" xfId="0" applyFont="1" applyFill="1" applyBorder="1" applyAlignment="1" applyProtection="1">
      <alignment vertical="center"/>
      <protection hidden="1"/>
    </xf>
    <xf numFmtId="0" fontId="22" fillId="33" borderId="0" xfId="0" applyFont="1" applyFill="1" applyAlignment="1" applyProtection="1">
      <alignment horizontal="center"/>
      <protection hidden="1"/>
    </xf>
    <xf numFmtId="0" fontId="43" fillId="33" borderId="0" xfId="0" applyFont="1" applyFill="1" applyAlignment="1" applyProtection="1">
      <alignment horizontal="center" vertical="top"/>
      <protection hidden="1"/>
    </xf>
    <xf numFmtId="0" fontId="38" fillId="33" borderId="0" xfId="0" applyFont="1" applyFill="1" applyAlignment="1" applyProtection="1">
      <alignment horizontal="center" vertical="center"/>
      <protection hidden="1"/>
    </xf>
    <xf numFmtId="0" fontId="30" fillId="33" borderId="0" xfId="0" applyFont="1" applyFill="1" applyAlignment="1" applyProtection="1">
      <alignment horizontal="center" vertical="center" shrinkToFit="1"/>
      <protection hidden="1"/>
    </xf>
    <xf numFmtId="0" fontId="27" fillId="33" borderId="0" xfId="0" applyFont="1" applyFill="1" applyAlignment="1" applyProtection="1">
      <alignment horizontal="left" vertical="center" wrapText="1"/>
      <protection hidden="1"/>
    </xf>
    <xf numFmtId="0" fontId="42" fillId="35" borderId="12" xfId="0" applyFont="1" applyFill="1" applyBorder="1" applyAlignment="1" applyProtection="1">
      <alignment horizontal="center" vertical="top"/>
      <protection hidden="1"/>
    </xf>
    <xf numFmtId="0" fontId="42" fillId="35" borderId="16" xfId="0" applyFont="1" applyFill="1" applyBorder="1" applyAlignment="1" applyProtection="1">
      <alignment horizontal="center" vertical="top"/>
      <protection hidden="1"/>
    </xf>
    <xf numFmtId="0" fontId="42" fillId="35" borderId="13" xfId="0" applyFont="1" applyFill="1" applyBorder="1" applyAlignment="1" applyProtection="1">
      <alignment horizontal="center" vertical="top"/>
      <protection hidden="1"/>
    </xf>
    <xf numFmtId="0" fontId="44" fillId="33" borderId="17" xfId="0" applyFont="1" applyFill="1" applyBorder="1" applyAlignment="1" applyProtection="1">
      <alignment horizontal="center"/>
      <protection hidden="1"/>
    </xf>
    <xf numFmtId="0" fontId="24" fillId="41" borderId="102" xfId="51" applyFont="1" applyFill="1" applyBorder="1" applyAlignment="1" applyProtection="1">
      <alignment horizontal="center" vertical="center"/>
      <protection hidden="1"/>
    </xf>
    <xf numFmtId="0" fontId="24" fillId="41" borderId="103" xfId="51" applyFont="1" applyFill="1" applyBorder="1" applyAlignment="1" applyProtection="1">
      <alignment horizontal="center" vertical="center"/>
      <protection hidden="1"/>
    </xf>
    <xf numFmtId="0" fontId="24" fillId="41" borderId="104" xfId="51" applyFont="1" applyFill="1" applyBorder="1" applyAlignment="1" applyProtection="1">
      <alignment horizontal="center" vertical="center"/>
      <protection hidden="1"/>
    </xf>
    <xf numFmtId="0" fontId="24" fillId="35" borderId="102" xfId="51" applyFont="1" applyFill="1" applyBorder="1" applyAlignment="1" applyProtection="1">
      <alignment horizontal="center" vertical="center"/>
      <protection hidden="1"/>
    </xf>
    <xf numFmtId="0" fontId="24" fillId="35" borderId="103" xfId="51" applyFont="1" applyFill="1" applyBorder="1" applyAlignment="1" applyProtection="1">
      <alignment horizontal="center" vertical="center"/>
      <protection hidden="1"/>
    </xf>
    <xf numFmtId="0" fontId="24" fillId="35" borderId="104" xfId="51" applyFont="1" applyFill="1" applyBorder="1" applyAlignment="1" applyProtection="1">
      <alignment horizontal="center" vertical="center"/>
      <protection hidden="1"/>
    </xf>
    <xf numFmtId="0" fontId="25" fillId="33" borderId="110" xfId="0" applyFont="1" applyFill="1" applyBorder="1" applyAlignment="1" applyProtection="1">
      <alignment vertical="center" wrapText="1"/>
      <protection hidden="1"/>
    </xf>
    <xf numFmtId="0" fontId="25" fillId="33" borderId="69" xfId="0" applyFont="1" applyFill="1" applyBorder="1" applyAlignment="1" applyProtection="1">
      <alignment vertical="center" wrapText="1"/>
      <protection hidden="1"/>
    </xf>
    <xf numFmtId="0" fontId="25" fillId="33" borderId="70" xfId="0" applyFont="1" applyFill="1" applyBorder="1" applyAlignment="1" applyProtection="1">
      <alignment vertical="center" wrapText="1"/>
      <protection hidden="1"/>
    </xf>
    <xf numFmtId="0" fontId="25" fillId="33" borderId="110" xfId="0" applyFont="1" applyFill="1" applyBorder="1" applyAlignment="1" applyProtection="1">
      <alignment horizontal="left" vertical="center" wrapText="1"/>
      <protection hidden="1"/>
    </xf>
    <xf numFmtId="0" fontId="25" fillId="33" borderId="69" xfId="0" applyFont="1" applyFill="1" applyBorder="1" applyAlignment="1" applyProtection="1">
      <alignment horizontal="left" vertical="center" wrapText="1"/>
      <protection hidden="1"/>
    </xf>
    <xf numFmtId="0" fontId="25" fillId="33" borderId="70" xfId="0" applyFont="1" applyFill="1" applyBorder="1" applyAlignment="1" applyProtection="1">
      <alignment horizontal="left" vertical="center" wrapText="1"/>
      <protection hidden="1"/>
    </xf>
    <xf numFmtId="0" fontId="25" fillId="33" borderId="112" xfId="0" applyFont="1" applyFill="1" applyBorder="1" applyAlignment="1" applyProtection="1">
      <alignment horizontal="left" vertical="center" wrapText="1"/>
      <protection hidden="1"/>
    </xf>
    <xf numFmtId="0" fontId="25" fillId="33" borderId="113" xfId="0" applyFont="1" applyFill="1" applyBorder="1" applyAlignment="1" applyProtection="1">
      <alignment horizontal="left" vertical="center" wrapText="1"/>
      <protection hidden="1"/>
    </xf>
    <xf numFmtId="0" fontId="25" fillId="33" borderId="114" xfId="0" applyFont="1" applyFill="1" applyBorder="1" applyAlignment="1" applyProtection="1">
      <alignment horizontal="left" vertical="center" wrapText="1"/>
      <protection hidden="1"/>
    </xf>
    <xf numFmtId="0" fontId="23" fillId="0" borderId="120" xfId="51" applyFill="1" applyBorder="1" applyAlignment="1" applyProtection="1">
      <alignment horizontal="left" vertical="center"/>
      <protection hidden="1"/>
    </xf>
    <xf numFmtId="0" fontId="23" fillId="0" borderId="0" xfId="51" applyFill="1" applyBorder="1" applyAlignment="1" applyProtection="1">
      <alignment horizontal="left" vertical="center"/>
      <protection hidden="1"/>
    </xf>
    <xf numFmtId="0" fontId="23" fillId="0" borderId="54" xfId="51" applyFill="1" applyBorder="1" applyAlignment="1" applyProtection="1">
      <alignment horizontal="left" vertical="center"/>
      <protection hidden="1"/>
    </xf>
    <xf numFmtId="0" fontId="34" fillId="33" borderId="0" xfId="0" applyFont="1" applyFill="1" applyBorder="1" applyAlignment="1" applyProtection="1">
      <alignment horizontal="left" vertical="top" wrapText="1"/>
      <protection hidden="1"/>
    </xf>
    <xf numFmtId="0" fontId="34" fillId="33" borderId="36" xfId="0" applyFont="1" applyFill="1" applyBorder="1" applyAlignment="1" applyProtection="1">
      <alignment horizontal="left" vertical="top" wrapText="1"/>
      <protection hidden="1"/>
    </xf>
    <xf numFmtId="0" fontId="26" fillId="36" borderId="26" xfId="0" applyFont="1" applyFill="1" applyBorder="1" applyAlignment="1" applyProtection="1">
      <alignment horizontal="left" vertical="center" wrapText="1"/>
      <protection hidden="1"/>
    </xf>
    <xf numFmtId="0" fontId="26" fillId="36" borderId="27" xfId="0" applyFont="1" applyFill="1" applyBorder="1" applyAlignment="1" applyProtection="1">
      <alignment horizontal="left" vertical="center" wrapText="1"/>
      <protection hidden="1"/>
    </xf>
    <xf numFmtId="0" fontId="26" fillId="36" borderId="29" xfId="0" applyFont="1" applyFill="1" applyBorder="1" applyAlignment="1" applyProtection="1">
      <alignment horizontal="left" vertical="center" wrapText="1"/>
      <protection hidden="1"/>
    </xf>
    <xf numFmtId="0" fontId="26" fillId="36" borderId="25" xfId="0" applyFont="1" applyFill="1" applyBorder="1" applyAlignment="1" applyProtection="1">
      <alignment horizontal="left" vertical="center" wrapText="1"/>
      <protection hidden="1"/>
    </xf>
    <xf numFmtId="0" fontId="34" fillId="42" borderId="12" xfId="42" applyNumberFormat="1" applyFont="1" applyFill="1" applyBorder="1" applyAlignment="1" applyProtection="1">
      <alignment horizontal="left" vertical="center" wrapText="1"/>
      <protection hidden="1"/>
    </xf>
    <xf numFmtId="0" fontId="34" fillId="42" borderId="16" xfId="42" applyNumberFormat="1" applyFont="1" applyFill="1" applyBorder="1" applyAlignment="1" applyProtection="1">
      <alignment horizontal="left" vertical="center" wrapText="1"/>
      <protection hidden="1"/>
    </xf>
    <xf numFmtId="0" fontId="25" fillId="42" borderId="38" xfId="0" applyFont="1" applyFill="1" applyBorder="1" applyAlignment="1" applyProtection="1">
      <alignment horizontal="left" vertical="top" wrapText="1"/>
      <protection hidden="1"/>
    </xf>
    <xf numFmtId="0" fontId="25" fillId="42" borderId="16" xfId="0" applyFont="1" applyFill="1" applyBorder="1" applyAlignment="1" applyProtection="1">
      <alignment horizontal="left" vertical="top" wrapText="1"/>
      <protection hidden="1"/>
    </xf>
    <xf numFmtId="0" fontId="25" fillId="42" borderId="64" xfId="0" applyFont="1" applyFill="1" applyBorder="1" applyAlignment="1" applyProtection="1">
      <alignment horizontal="left" vertical="top" wrapText="1"/>
      <protection hidden="1"/>
    </xf>
    <xf numFmtId="0" fontId="25" fillId="36" borderId="82" xfId="0" applyFont="1" applyFill="1" applyBorder="1" applyAlignment="1" applyProtection="1">
      <alignment horizontal="center" vertical="center" textRotation="90"/>
      <protection hidden="1"/>
    </xf>
    <xf numFmtId="0" fontId="25" fillId="36" borderId="83" xfId="0" applyFont="1" applyFill="1" applyBorder="1" applyAlignment="1" applyProtection="1">
      <alignment horizontal="center" vertical="center" textRotation="90"/>
      <protection hidden="1"/>
    </xf>
    <xf numFmtId="0" fontId="25" fillId="36" borderId="84" xfId="0" applyFont="1" applyFill="1" applyBorder="1" applyAlignment="1" applyProtection="1">
      <alignment horizontal="center" vertical="center" textRotation="90"/>
      <protection hidden="1"/>
    </xf>
    <xf numFmtId="0" fontId="25" fillId="42" borderId="63" xfId="0" applyFont="1" applyFill="1" applyBorder="1" applyAlignment="1" applyProtection="1">
      <alignment horizontal="left" vertical="top" wrapText="1"/>
      <protection hidden="1"/>
    </xf>
    <xf numFmtId="0" fontId="25" fillId="42" borderId="58" xfId="0" applyFont="1" applyFill="1" applyBorder="1" applyAlignment="1" applyProtection="1">
      <alignment horizontal="left" vertical="top" wrapText="1"/>
      <protection hidden="1"/>
    </xf>
    <xf numFmtId="0" fontId="25" fillId="42" borderId="98" xfId="0" applyFont="1" applyFill="1" applyBorder="1" applyAlignment="1" applyProtection="1">
      <alignment horizontal="left" vertical="top" wrapText="1"/>
      <protection hidden="1"/>
    </xf>
    <xf numFmtId="0" fontId="25" fillId="36" borderId="26" xfId="0" applyFont="1" applyFill="1" applyBorder="1" applyAlignment="1" applyProtection="1">
      <alignment horizontal="left" vertical="center" wrapText="1"/>
      <protection hidden="1"/>
    </xf>
    <xf numFmtId="0" fontId="25" fillId="36" borderId="27" xfId="0" applyFont="1" applyFill="1" applyBorder="1" applyAlignment="1" applyProtection="1">
      <alignment horizontal="left" vertical="center" wrapText="1"/>
      <protection hidden="1"/>
    </xf>
    <xf numFmtId="0" fontId="25" fillId="36" borderId="29" xfId="0" applyFont="1" applyFill="1" applyBorder="1" applyAlignment="1" applyProtection="1">
      <alignment horizontal="left" vertical="center" wrapText="1"/>
      <protection hidden="1"/>
    </xf>
    <xf numFmtId="0" fontId="25" fillId="36" borderId="25" xfId="0" applyFont="1" applyFill="1" applyBorder="1" applyAlignment="1" applyProtection="1">
      <alignment horizontal="left" vertical="center" wrapText="1"/>
      <protection hidden="1"/>
    </xf>
    <xf numFmtId="0" fontId="25" fillId="42" borderId="57" xfId="0" applyNumberFormat="1" applyFont="1" applyFill="1" applyBorder="1" applyAlignment="1" applyProtection="1">
      <alignment horizontal="left" vertical="center"/>
      <protection hidden="1"/>
    </xf>
    <xf numFmtId="0" fontId="25" fillId="42" borderId="58" xfId="0" applyNumberFormat="1" applyFont="1" applyFill="1" applyBorder="1" applyAlignment="1" applyProtection="1">
      <alignment horizontal="left" vertical="center"/>
      <protection hidden="1"/>
    </xf>
    <xf numFmtId="0" fontId="34" fillId="42" borderId="80" xfId="0" applyFont="1" applyFill="1" applyBorder="1" applyAlignment="1" applyProtection="1">
      <alignment horizontal="left" vertical="top" wrapText="1"/>
      <protection hidden="1"/>
    </xf>
    <xf numFmtId="0" fontId="34" fillId="42" borderId="17" xfId="0" applyFont="1" applyFill="1" applyBorder="1" applyAlignment="1" applyProtection="1">
      <alignment horizontal="left" vertical="top" wrapText="1"/>
      <protection hidden="1"/>
    </xf>
    <xf numFmtId="0" fontId="34" fillId="42" borderId="81" xfId="0" applyFont="1" applyFill="1" applyBorder="1" applyAlignment="1" applyProtection="1">
      <alignment horizontal="left" vertical="top" wrapText="1"/>
      <protection hidden="1"/>
    </xf>
    <xf numFmtId="0" fontId="34" fillId="42" borderId="35" xfId="0" applyFont="1" applyFill="1" applyBorder="1" applyAlignment="1" applyProtection="1">
      <alignment horizontal="left" vertical="top" wrapText="1"/>
      <protection hidden="1"/>
    </xf>
    <xf numFmtId="0" fontId="34" fillId="42" borderId="0" xfId="0" applyFont="1" applyFill="1" applyBorder="1" applyAlignment="1" applyProtection="1">
      <alignment horizontal="left" vertical="top" wrapText="1"/>
      <protection hidden="1"/>
    </xf>
    <xf numFmtId="0" fontId="34" fillId="42" borderId="36" xfId="0" applyFont="1" applyFill="1" applyBorder="1" applyAlignment="1" applyProtection="1">
      <alignment horizontal="left" vertical="top" wrapText="1"/>
      <protection hidden="1"/>
    </xf>
    <xf numFmtId="0" fontId="34" fillId="42" borderId="39" xfId="0" applyFont="1" applyFill="1" applyBorder="1" applyAlignment="1" applyProtection="1">
      <alignment horizontal="left" vertical="top" wrapText="1"/>
      <protection hidden="1"/>
    </xf>
    <xf numFmtId="0" fontId="34" fillId="42" borderId="20" xfId="0" applyFont="1" applyFill="1" applyBorder="1" applyAlignment="1" applyProtection="1">
      <alignment horizontal="left" vertical="top" wrapText="1"/>
      <protection hidden="1"/>
    </xf>
    <xf numFmtId="0" fontId="34" fillId="42" borderId="66" xfId="0" applyFont="1" applyFill="1" applyBorder="1" applyAlignment="1" applyProtection="1">
      <alignment horizontal="left" vertical="top" wrapText="1"/>
      <protection hidden="1"/>
    </xf>
    <xf numFmtId="0" fontId="34" fillId="42" borderId="12" xfId="0" applyNumberFormat="1" applyFont="1" applyFill="1" applyBorder="1" applyAlignment="1" applyProtection="1">
      <alignment horizontal="left" vertical="center"/>
      <protection hidden="1"/>
    </xf>
    <xf numFmtId="0" fontId="34" fillId="42" borderId="16" xfId="0" applyNumberFormat="1" applyFont="1" applyFill="1" applyBorder="1" applyAlignment="1" applyProtection="1">
      <alignment horizontal="left" vertical="center"/>
      <protection hidden="1"/>
    </xf>
    <xf numFmtId="0" fontId="52" fillId="35" borderId="47" xfId="0" applyFont="1" applyFill="1" applyBorder="1" applyAlignment="1" applyProtection="1">
      <alignment horizontal="left" vertical="center" wrapText="1"/>
      <protection hidden="1"/>
    </xf>
    <xf numFmtId="0" fontId="52" fillId="35" borderId="0" xfId="0" applyFont="1" applyFill="1" applyBorder="1" applyAlignment="1" applyProtection="1">
      <alignment horizontal="left" vertical="center" wrapText="1"/>
      <protection hidden="1"/>
    </xf>
    <xf numFmtId="0" fontId="52" fillId="35" borderId="36" xfId="0" applyFont="1" applyFill="1" applyBorder="1" applyAlignment="1" applyProtection="1">
      <alignment horizontal="left" vertical="center" wrapText="1"/>
      <protection hidden="1"/>
    </xf>
    <xf numFmtId="0" fontId="52" fillId="35" borderId="25" xfId="0" applyFont="1" applyFill="1" applyBorder="1" applyAlignment="1" applyProtection="1">
      <alignment vertical="center" wrapText="1"/>
      <protection hidden="1"/>
    </xf>
    <xf numFmtId="0" fontId="26" fillId="36" borderId="59" xfId="0" applyFont="1" applyFill="1" applyBorder="1" applyAlignment="1" applyProtection="1">
      <alignment horizontal="center" vertical="center"/>
      <protection hidden="1"/>
    </xf>
    <xf numFmtId="0" fontId="26" fillId="36" borderId="60" xfId="0" applyFont="1" applyFill="1" applyBorder="1" applyAlignment="1" applyProtection="1">
      <alignment horizontal="center" vertical="center"/>
      <protection hidden="1"/>
    </xf>
    <xf numFmtId="3" fontId="26" fillId="36" borderId="61" xfId="0" applyNumberFormat="1" applyFont="1" applyFill="1" applyBorder="1" applyAlignment="1" applyProtection="1">
      <alignment horizontal="center" vertical="center"/>
      <protection hidden="1"/>
    </xf>
    <xf numFmtId="3" fontId="26" fillId="36" borderId="60" xfId="0" applyNumberFormat="1" applyFont="1" applyFill="1" applyBorder="1" applyAlignment="1" applyProtection="1">
      <alignment horizontal="center" vertical="center"/>
      <protection hidden="1"/>
    </xf>
    <xf numFmtId="3" fontId="26" fillId="36" borderId="65" xfId="0" applyNumberFormat="1" applyFont="1" applyFill="1" applyBorder="1" applyAlignment="1" applyProtection="1">
      <alignment horizontal="center" vertical="center"/>
      <protection hidden="1"/>
    </xf>
    <xf numFmtId="0" fontId="25" fillId="42" borderId="38" xfId="0" applyFont="1" applyFill="1" applyBorder="1" applyAlignment="1" applyProtection="1">
      <alignment horizontal="left" vertical="center"/>
      <protection hidden="1"/>
    </xf>
    <xf numFmtId="0" fontId="25" fillId="42" borderId="16" xfId="0" applyFont="1" applyFill="1" applyBorder="1" applyAlignment="1" applyProtection="1">
      <alignment horizontal="left" vertical="center"/>
      <protection hidden="1"/>
    </xf>
    <xf numFmtId="0" fontId="25" fillId="42" borderId="64" xfId="0" applyFont="1" applyFill="1" applyBorder="1" applyAlignment="1" applyProtection="1">
      <alignment horizontal="left" vertical="center"/>
      <protection hidden="1"/>
    </xf>
    <xf numFmtId="0" fontId="34" fillId="42" borderId="12" xfId="0" applyNumberFormat="1" applyFont="1" applyFill="1" applyBorder="1" applyAlignment="1" applyProtection="1">
      <alignment horizontal="left" vertical="center" wrapText="1"/>
      <protection hidden="1"/>
    </xf>
    <xf numFmtId="0" fontId="34" fillId="42" borderId="16" xfId="0" applyNumberFormat="1" applyFont="1" applyFill="1" applyBorder="1" applyAlignment="1" applyProtection="1">
      <alignment horizontal="left" vertical="center" wrapText="1"/>
      <protection hidden="1"/>
    </xf>
    <xf numFmtId="0" fontId="34" fillId="42" borderId="38" xfId="0" applyFont="1" applyFill="1" applyBorder="1" applyAlignment="1" applyProtection="1">
      <alignment horizontal="left" vertical="center" wrapText="1"/>
      <protection hidden="1"/>
    </xf>
    <xf numFmtId="0" fontId="34" fillId="42" borderId="16" xfId="0" applyFont="1" applyFill="1" applyBorder="1" applyAlignment="1" applyProtection="1">
      <alignment horizontal="left" vertical="center" wrapText="1"/>
      <protection hidden="1"/>
    </xf>
    <xf numFmtId="0" fontId="34" fillId="42" borderId="64" xfId="0" applyFont="1" applyFill="1" applyBorder="1" applyAlignment="1" applyProtection="1">
      <alignment horizontal="left" vertical="center" wrapText="1"/>
      <protection hidden="1"/>
    </xf>
    <xf numFmtId="0" fontId="32" fillId="37" borderId="85" xfId="42" applyNumberFormat="1" applyFont="1" applyFill="1" applyBorder="1" applyAlignment="1" applyProtection="1">
      <alignment horizontal="center" textRotation="90" wrapText="1"/>
      <protection hidden="1"/>
    </xf>
    <xf numFmtId="0" fontId="32" fillId="37" borderId="42" xfId="42" applyNumberFormat="1" applyFont="1" applyFill="1" applyBorder="1" applyAlignment="1" applyProtection="1">
      <alignment horizontal="center" textRotation="90" wrapText="1"/>
      <protection hidden="1"/>
    </xf>
    <xf numFmtId="0" fontId="32" fillId="37" borderId="95" xfId="42" applyNumberFormat="1" applyFont="1" applyFill="1" applyBorder="1" applyAlignment="1" applyProtection="1">
      <alignment horizontal="center" textRotation="90" wrapText="1"/>
      <protection hidden="1"/>
    </xf>
    <xf numFmtId="0" fontId="32" fillId="37" borderId="96" xfId="42" applyNumberFormat="1" applyFont="1" applyFill="1" applyBorder="1" applyAlignment="1" applyProtection="1">
      <alignment horizontal="center" textRotation="90" wrapText="1"/>
      <protection hidden="1"/>
    </xf>
    <xf numFmtId="0" fontId="27" fillId="37" borderId="93" xfId="0" applyNumberFormat="1" applyFont="1" applyFill="1" applyBorder="1" applyAlignment="1" applyProtection="1">
      <alignment horizontal="center" textRotation="90"/>
      <protection hidden="1"/>
    </xf>
    <xf numFmtId="0" fontId="27" fillId="37" borderId="94" xfId="0" applyNumberFormat="1" applyFont="1" applyFill="1" applyBorder="1" applyAlignment="1" applyProtection="1">
      <alignment horizontal="center" textRotation="90"/>
      <protection hidden="1"/>
    </xf>
    <xf numFmtId="0" fontId="33" fillId="37" borderId="35" xfId="0" applyFont="1" applyFill="1" applyBorder="1" applyAlignment="1" applyProtection="1">
      <alignment horizontal="center" vertical="top" wrapText="1"/>
      <protection hidden="1"/>
    </xf>
    <xf numFmtId="0" fontId="33" fillId="37" borderId="0" xfId="0" applyFont="1" applyFill="1" applyBorder="1" applyAlignment="1" applyProtection="1">
      <alignment horizontal="center" vertical="top" wrapText="1"/>
      <protection hidden="1"/>
    </xf>
    <xf numFmtId="0" fontId="33" fillId="37" borderId="36" xfId="0" applyFont="1" applyFill="1" applyBorder="1" applyAlignment="1" applyProtection="1">
      <alignment horizontal="center" vertical="top" wrapText="1"/>
      <protection hidden="1"/>
    </xf>
    <xf numFmtId="0" fontId="29" fillId="37" borderId="26" xfId="0" applyFont="1" applyFill="1" applyBorder="1" applyAlignment="1" applyProtection="1">
      <alignment horizontal="center" vertical="center" wrapText="1"/>
      <protection hidden="1"/>
    </xf>
    <xf numFmtId="0" fontId="29" fillId="37" borderId="27" xfId="0" applyFont="1" applyFill="1" applyBorder="1" applyAlignment="1" applyProtection="1">
      <alignment horizontal="center" vertical="center" wrapText="1"/>
      <protection hidden="1"/>
    </xf>
    <xf numFmtId="0" fontId="29" fillId="37" borderId="28" xfId="0" applyFont="1" applyFill="1" applyBorder="1" applyAlignment="1" applyProtection="1">
      <alignment horizontal="center" vertical="center" wrapText="1"/>
      <protection hidden="1"/>
    </xf>
    <xf numFmtId="0" fontId="29" fillId="37" borderId="35" xfId="0" applyFont="1" applyFill="1" applyBorder="1" applyAlignment="1" applyProtection="1">
      <alignment horizontal="center" vertical="center" wrapText="1"/>
      <protection hidden="1"/>
    </xf>
    <xf numFmtId="0" fontId="29" fillId="37" borderId="0" xfId="0" applyFont="1" applyFill="1" applyBorder="1" applyAlignment="1" applyProtection="1">
      <alignment horizontal="center" vertical="center" wrapText="1"/>
      <protection hidden="1"/>
    </xf>
    <xf numFmtId="0" fontId="29" fillId="37" borderId="36" xfId="0" applyFont="1" applyFill="1" applyBorder="1" applyAlignment="1" applyProtection="1">
      <alignment horizontal="center" vertical="center" wrapText="1"/>
      <protection hidden="1"/>
    </xf>
    <xf numFmtId="0" fontId="29" fillId="37" borderId="29" xfId="0" applyFont="1" applyFill="1" applyBorder="1" applyAlignment="1" applyProtection="1">
      <alignment horizontal="center" vertical="center" wrapText="1"/>
      <protection hidden="1"/>
    </xf>
    <xf numFmtId="0" fontId="29" fillId="37" borderId="25" xfId="0" applyFont="1" applyFill="1" applyBorder="1" applyAlignment="1" applyProtection="1">
      <alignment horizontal="center" vertical="center" wrapText="1"/>
      <protection hidden="1"/>
    </xf>
    <xf numFmtId="0" fontId="29" fillId="37" borderId="40" xfId="0" applyFont="1" applyFill="1" applyBorder="1" applyAlignment="1" applyProtection="1">
      <alignment horizontal="center" vertical="center" wrapText="1"/>
      <protection hidden="1"/>
    </xf>
    <xf numFmtId="3" fontId="36" fillId="37" borderId="24" xfId="0" applyNumberFormat="1" applyFont="1" applyFill="1" applyBorder="1" applyAlignment="1" applyProtection="1">
      <alignment horizontal="center" vertical="center" wrapText="1"/>
      <protection hidden="1"/>
    </xf>
    <xf numFmtId="3" fontId="36" fillId="37" borderId="41" xfId="0" applyNumberFormat="1" applyFont="1" applyFill="1" applyBorder="1" applyAlignment="1" applyProtection="1">
      <alignment horizontal="center" vertical="center" wrapText="1"/>
      <protection hidden="1"/>
    </xf>
    <xf numFmtId="3" fontId="36" fillId="37" borderId="52" xfId="0" applyNumberFormat="1" applyFont="1" applyFill="1" applyBorder="1" applyAlignment="1" applyProtection="1">
      <alignment horizontal="center" vertical="center" wrapText="1"/>
      <protection hidden="1"/>
    </xf>
    <xf numFmtId="0" fontId="36" fillId="37" borderId="24" xfId="0" applyFont="1" applyFill="1" applyBorder="1" applyAlignment="1" applyProtection="1">
      <alignment horizontal="center" vertical="center" wrapText="1"/>
      <protection hidden="1"/>
    </xf>
    <xf numFmtId="0" fontId="36" fillId="37" borderId="41" xfId="0" applyFont="1" applyFill="1" applyBorder="1" applyAlignment="1" applyProtection="1">
      <alignment horizontal="center" vertical="center" wrapText="1"/>
      <protection hidden="1"/>
    </xf>
    <xf numFmtId="0" fontId="36" fillId="37" borderId="52" xfId="0" applyFont="1" applyFill="1" applyBorder="1" applyAlignment="1" applyProtection="1">
      <alignment horizontal="center" vertical="center" wrapText="1"/>
      <protection hidden="1"/>
    </xf>
    <xf numFmtId="0" fontId="54" fillId="37" borderId="24" xfId="42" applyNumberFormat="1" applyFont="1" applyFill="1" applyBorder="1" applyAlignment="1" applyProtection="1">
      <alignment horizontal="center" vertical="center" wrapText="1"/>
      <protection hidden="1"/>
    </xf>
    <xf numFmtId="0" fontId="54" fillId="37" borderId="41" xfId="42" applyNumberFormat="1" applyFont="1" applyFill="1" applyBorder="1" applyAlignment="1" applyProtection="1">
      <alignment horizontal="center" vertical="center" wrapText="1"/>
      <protection hidden="1"/>
    </xf>
    <xf numFmtId="0" fontId="54" fillId="37" borderId="52" xfId="42" applyNumberFormat="1" applyFont="1" applyFill="1" applyBorder="1" applyAlignment="1" applyProtection="1">
      <alignment horizontal="center" vertical="center" wrapText="1"/>
      <protection hidden="1"/>
    </xf>
    <xf numFmtId="0" fontId="40" fillId="37" borderId="38" xfId="0" applyFont="1" applyFill="1" applyBorder="1" applyAlignment="1" applyProtection="1">
      <alignment horizontal="center" vertical="center"/>
      <protection hidden="1"/>
    </xf>
    <xf numFmtId="0" fontId="40" fillId="37" borderId="16" xfId="0" applyFont="1" applyFill="1" applyBorder="1" applyAlignment="1" applyProtection="1">
      <alignment horizontal="center" vertical="center"/>
      <protection hidden="1"/>
    </xf>
    <xf numFmtId="0" fontId="40" fillId="37" borderId="19" xfId="0" applyFont="1" applyFill="1" applyBorder="1" applyAlignment="1" applyProtection="1">
      <alignment horizontal="center" vertical="center"/>
      <protection hidden="1"/>
    </xf>
    <xf numFmtId="0" fontId="40" fillId="37" borderId="91" xfId="0" applyFont="1" applyFill="1" applyBorder="1" applyAlignment="1" applyProtection="1">
      <alignment horizontal="center" vertical="center"/>
      <protection hidden="1"/>
    </xf>
    <xf numFmtId="0" fontId="32" fillId="37" borderId="105" xfId="0" applyNumberFormat="1" applyFont="1" applyFill="1" applyBorder="1" applyAlignment="1" applyProtection="1">
      <alignment horizontal="center" textRotation="90" wrapText="1"/>
      <protection hidden="1"/>
    </xf>
    <xf numFmtId="0" fontId="32" fillId="37" borderId="47" xfId="0" applyNumberFormat="1" applyFont="1" applyFill="1" applyBorder="1" applyAlignment="1" applyProtection="1">
      <alignment horizontal="center" textRotation="90" wrapText="1"/>
      <protection hidden="1"/>
    </xf>
    <xf numFmtId="0" fontId="32" fillId="37" borderId="92" xfId="42" applyNumberFormat="1" applyFont="1" applyFill="1" applyBorder="1" applyAlignment="1" applyProtection="1">
      <alignment horizontal="center" textRotation="90" wrapText="1"/>
      <protection hidden="1"/>
    </xf>
    <xf numFmtId="0" fontId="32" fillId="37" borderId="49" xfId="42" applyNumberFormat="1" applyFont="1" applyFill="1" applyBorder="1" applyAlignment="1" applyProtection="1">
      <alignment horizontal="center" textRotation="90" wrapText="1"/>
      <protection hidden="1"/>
    </xf>
    <xf numFmtId="0" fontId="32" fillId="37" borderId="99" xfId="0" applyNumberFormat="1" applyFont="1" applyFill="1" applyBorder="1" applyAlignment="1" applyProtection="1">
      <alignment horizontal="center" textRotation="90" wrapText="1"/>
      <protection hidden="1"/>
    </xf>
    <xf numFmtId="0" fontId="32" fillId="37" borderId="83" xfId="0" applyNumberFormat="1" applyFont="1" applyFill="1" applyBorder="1" applyAlignment="1" applyProtection="1">
      <alignment horizontal="center" textRotation="90" wrapText="1"/>
      <protection hidden="1"/>
    </xf>
    <xf numFmtId="0" fontId="35" fillId="38" borderId="21" xfId="0" applyFont="1" applyFill="1" applyBorder="1" applyAlignment="1" applyProtection="1">
      <alignment vertical="center"/>
      <protection hidden="1"/>
    </xf>
    <xf numFmtId="0" fontId="35" fillId="38" borderId="43" xfId="0" applyFont="1" applyFill="1" applyBorder="1" applyAlignment="1" applyProtection="1">
      <alignment vertical="center"/>
      <protection hidden="1"/>
    </xf>
    <xf numFmtId="164" fontId="26" fillId="38" borderId="43" xfId="0" applyNumberFormat="1" applyFont="1" applyFill="1" applyBorder="1" applyAlignment="1" applyProtection="1">
      <alignment horizontal="center" vertical="center"/>
      <protection hidden="1"/>
    </xf>
    <xf numFmtId="0" fontId="25" fillId="37" borderId="60" xfId="0" applyFont="1" applyFill="1" applyBorder="1" applyAlignment="1" applyProtection="1">
      <alignment horizontal="left" vertical="center" wrapText="1"/>
      <protection hidden="1"/>
    </xf>
    <xf numFmtId="0" fontId="25" fillId="37" borderId="65" xfId="0" applyFont="1" applyFill="1" applyBorder="1" applyAlignment="1" applyProtection="1">
      <alignment horizontal="left" vertical="center" wrapText="1"/>
      <protection hidden="1"/>
    </xf>
    <xf numFmtId="0" fontId="25" fillId="37" borderId="61" xfId="0" applyFont="1" applyFill="1" applyBorder="1" applyAlignment="1" applyProtection="1">
      <alignment horizontal="left" vertical="center" wrapText="1"/>
      <protection hidden="1"/>
    </xf>
    <xf numFmtId="0" fontId="25" fillId="37" borderId="44" xfId="0" applyFont="1" applyFill="1" applyBorder="1" applyAlignment="1" applyProtection="1">
      <alignment horizontal="left" vertical="center" wrapText="1"/>
      <protection hidden="1"/>
    </xf>
    <xf numFmtId="0" fontId="25" fillId="37" borderId="13" xfId="0" applyFont="1" applyFill="1" applyBorder="1" applyAlignment="1" applyProtection="1">
      <alignment horizontal="left" vertical="center" wrapText="1"/>
      <protection hidden="1"/>
    </xf>
    <xf numFmtId="0" fontId="25" fillId="37" borderId="11" xfId="0" applyFont="1" applyFill="1" applyBorder="1" applyAlignment="1" applyProtection="1">
      <alignment horizontal="left" vertical="center" wrapText="1"/>
      <protection hidden="1"/>
    </xf>
    <xf numFmtId="0" fontId="25" fillId="37" borderId="37" xfId="0" applyFont="1" applyFill="1" applyBorder="1" applyAlignment="1" applyProtection="1">
      <alignment horizontal="left" vertical="center" wrapText="1"/>
      <protection hidden="1"/>
    </xf>
    <xf numFmtId="0" fontId="25" fillId="37" borderId="100" xfId="0" applyFont="1" applyFill="1" applyBorder="1" applyAlignment="1" applyProtection="1">
      <alignment horizontal="left" vertical="center" wrapText="1"/>
      <protection hidden="1"/>
    </xf>
    <xf numFmtId="0" fontId="25" fillId="0" borderId="13" xfId="0" applyFont="1" applyFill="1" applyBorder="1" applyAlignment="1" applyProtection="1">
      <alignment horizontal="left" vertical="center" wrapText="1"/>
      <protection locked="0" hidden="1"/>
    </xf>
    <xf numFmtId="0" fontId="25" fillId="0" borderId="11" xfId="0" applyFont="1" applyFill="1" applyBorder="1" applyAlignment="1" applyProtection="1">
      <alignment horizontal="left" vertical="center" wrapText="1"/>
      <protection locked="0" hidden="1"/>
    </xf>
    <xf numFmtId="0" fontId="25" fillId="0" borderId="37" xfId="0" applyFont="1" applyFill="1" applyBorder="1" applyAlignment="1" applyProtection="1">
      <alignment horizontal="left" vertical="center" wrapText="1"/>
      <protection locked="0" hidden="1"/>
    </xf>
    <xf numFmtId="0" fontId="25" fillId="37" borderId="13" xfId="0" applyFont="1" applyFill="1" applyBorder="1" applyAlignment="1" applyProtection="1">
      <alignment vertical="top" wrapText="1"/>
      <protection hidden="1"/>
    </xf>
    <xf numFmtId="0" fontId="25" fillId="37" borderId="11" xfId="0" applyFont="1" applyFill="1" applyBorder="1" applyAlignment="1" applyProtection="1">
      <alignment vertical="top" wrapText="1"/>
      <protection hidden="1"/>
    </xf>
    <xf numFmtId="0" fontId="25" fillId="37" borderId="37" xfId="0" applyFont="1" applyFill="1" applyBorder="1" applyAlignment="1" applyProtection="1">
      <alignment vertical="top" wrapText="1"/>
      <protection hidden="1"/>
    </xf>
    <xf numFmtId="0" fontId="25" fillId="37" borderId="100" xfId="0" applyFont="1" applyFill="1" applyBorder="1" applyAlignment="1" applyProtection="1">
      <alignment horizontal="left" vertical="top" wrapText="1"/>
      <protection hidden="1"/>
    </xf>
    <xf numFmtId="0" fontId="25" fillId="37" borderId="11" xfId="0" applyFont="1" applyFill="1" applyBorder="1" applyAlignment="1" applyProtection="1">
      <alignment horizontal="left" vertical="top" wrapText="1"/>
      <protection hidden="1"/>
    </xf>
    <xf numFmtId="0" fontId="25" fillId="36" borderId="38" xfId="0" applyFont="1" applyFill="1" applyBorder="1" applyAlignment="1" applyProtection="1">
      <alignment horizontal="left" vertical="center" wrapText="1"/>
      <protection hidden="1"/>
    </xf>
    <xf numFmtId="0" fontId="25" fillId="36" borderId="16" xfId="0" applyFont="1" applyFill="1" applyBorder="1" applyAlignment="1" applyProtection="1">
      <alignment horizontal="left" vertical="center" wrapText="1"/>
      <protection hidden="1"/>
    </xf>
    <xf numFmtId="0" fontId="25" fillId="36" borderId="13" xfId="0" applyFont="1" applyFill="1" applyBorder="1" applyAlignment="1" applyProtection="1">
      <alignment horizontal="left" vertical="center" wrapText="1"/>
      <protection hidden="1"/>
    </xf>
    <xf numFmtId="0" fontId="25" fillId="36" borderId="16" xfId="0" applyFont="1" applyFill="1" applyBorder="1" applyAlignment="1" applyProtection="1">
      <alignment vertical="center" wrapText="1"/>
      <protection hidden="1"/>
    </xf>
    <xf numFmtId="0" fontId="25" fillId="36" borderId="64" xfId="0" applyFont="1" applyFill="1" applyBorder="1" applyAlignment="1" applyProtection="1">
      <alignment vertical="center" wrapText="1"/>
      <protection hidden="1"/>
    </xf>
    <xf numFmtId="0" fontId="25" fillId="0" borderId="13" xfId="0" applyFont="1" applyFill="1" applyBorder="1" applyAlignment="1" applyProtection="1">
      <alignment vertical="center" wrapText="1"/>
      <protection locked="0" hidden="1"/>
    </xf>
    <xf numFmtId="0" fontId="25" fillId="0" borderId="11" xfId="0" applyFont="1" applyFill="1" applyBorder="1" applyAlignment="1" applyProtection="1">
      <alignment vertical="center" wrapText="1"/>
      <protection locked="0" hidden="1"/>
    </xf>
    <xf numFmtId="0" fontId="25" fillId="0" borderId="37" xfId="0" applyFont="1" applyFill="1" applyBorder="1" applyAlignment="1" applyProtection="1">
      <alignment vertical="center" wrapText="1"/>
      <protection locked="0" hidden="1"/>
    </xf>
    <xf numFmtId="164" fontId="26" fillId="35" borderId="43" xfId="0" applyNumberFormat="1" applyFont="1" applyFill="1" applyBorder="1" applyAlignment="1" applyProtection="1">
      <alignment horizontal="center" vertical="center"/>
      <protection hidden="1"/>
    </xf>
    <xf numFmtId="0" fontId="25" fillId="36" borderId="60" xfId="0" applyFont="1" applyFill="1" applyBorder="1" applyAlignment="1" applyProtection="1">
      <alignment horizontal="left" vertical="center" wrapText="1"/>
      <protection hidden="1"/>
    </xf>
    <xf numFmtId="0" fontId="25" fillId="36" borderId="65" xfId="0" applyFont="1" applyFill="1" applyBorder="1" applyAlignment="1" applyProtection="1">
      <alignment horizontal="left" vertical="center" wrapText="1"/>
      <protection hidden="1"/>
    </xf>
    <xf numFmtId="0" fontId="25" fillId="36" borderId="64" xfId="0" applyFont="1" applyFill="1" applyBorder="1" applyAlignment="1" applyProtection="1">
      <alignment horizontal="left" vertical="center" wrapText="1"/>
      <protection hidden="1"/>
    </xf>
    <xf numFmtId="0" fontId="25" fillId="36" borderId="61" xfId="0" applyFont="1" applyFill="1" applyBorder="1" applyAlignment="1" applyProtection="1">
      <alignment horizontal="left" vertical="center" wrapText="1"/>
      <protection hidden="1"/>
    </xf>
    <xf numFmtId="0" fontId="25" fillId="36" borderId="44" xfId="0" applyFont="1" applyFill="1" applyBorder="1" applyAlignment="1" applyProtection="1">
      <alignment horizontal="left" vertical="center" wrapText="1"/>
      <protection hidden="1"/>
    </xf>
    <xf numFmtId="0" fontId="33" fillId="36" borderId="35" xfId="0" applyFont="1" applyFill="1" applyBorder="1" applyAlignment="1" applyProtection="1">
      <alignment horizontal="center" vertical="top" wrapText="1"/>
      <protection hidden="1"/>
    </xf>
    <xf numFmtId="0" fontId="33" fillId="36" borderId="0" xfId="0" applyFont="1" applyFill="1" applyBorder="1" applyAlignment="1" applyProtection="1">
      <alignment horizontal="center" vertical="top" wrapText="1"/>
      <protection hidden="1"/>
    </xf>
    <xf numFmtId="0" fontId="33" fillId="36" borderId="36" xfId="0" applyFont="1" applyFill="1" applyBorder="1" applyAlignment="1" applyProtection="1">
      <alignment horizontal="center" vertical="top" wrapText="1"/>
      <protection hidden="1"/>
    </xf>
    <xf numFmtId="0" fontId="35" fillId="35" borderId="21" xfId="0" applyFont="1" applyFill="1" applyBorder="1" applyAlignment="1" applyProtection="1">
      <alignment vertical="center"/>
      <protection hidden="1"/>
    </xf>
    <xf numFmtId="0" fontId="35" fillId="35" borderId="27" xfId="0" applyFont="1" applyFill="1" applyBorder="1" applyAlignment="1" applyProtection="1">
      <alignment vertical="center"/>
      <protection hidden="1"/>
    </xf>
    <xf numFmtId="0" fontId="35" fillId="35" borderId="43" xfId="0" applyFont="1" applyFill="1" applyBorder="1" applyAlignment="1" applyProtection="1">
      <alignment vertical="center"/>
      <protection hidden="1"/>
    </xf>
    <xf numFmtId="0" fontId="54" fillId="36" borderId="24" xfId="42" applyNumberFormat="1" applyFont="1" applyFill="1" applyBorder="1" applyAlignment="1" applyProtection="1">
      <alignment horizontal="center" vertical="center" wrapText="1"/>
      <protection hidden="1"/>
    </xf>
    <xf numFmtId="0" fontId="54" fillId="36" borderId="41" xfId="42" applyNumberFormat="1" applyFont="1" applyFill="1" applyBorder="1" applyAlignment="1" applyProtection="1">
      <alignment horizontal="center" vertical="center" wrapText="1"/>
      <protection hidden="1"/>
    </xf>
    <xf numFmtId="0" fontId="54" fillId="36" borderId="52" xfId="42" applyNumberFormat="1" applyFont="1" applyFill="1" applyBorder="1" applyAlignment="1" applyProtection="1">
      <alignment horizontal="center" vertical="center" wrapText="1"/>
      <protection hidden="1"/>
    </xf>
    <xf numFmtId="0" fontId="29" fillId="36" borderId="26" xfId="0" applyFont="1" applyFill="1" applyBorder="1" applyAlignment="1" applyProtection="1">
      <alignment horizontal="center" vertical="center" wrapText="1"/>
      <protection hidden="1"/>
    </xf>
    <xf numFmtId="0" fontId="29" fillId="36" borderId="27" xfId="0" applyFont="1" applyFill="1" applyBorder="1" applyAlignment="1" applyProtection="1">
      <alignment horizontal="center" vertical="center" wrapText="1"/>
      <protection hidden="1"/>
    </xf>
    <xf numFmtId="0" fontId="29" fillId="36" borderId="28" xfId="0" applyFont="1" applyFill="1" applyBorder="1" applyAlignment="1" applyProtection="1">
      <alignment horizontal="center" vertical="center" wrapText="1"/>
      <protection hidden="1"/>
    </xf>
    <xf numFmtId="0" fontId="29" fillId="36" borderId="35" xfId="0" applyFont="1" applyFill="1" applyBorder="1" applyAlignment="1" applyProtection="1">
      <alignment horizontal="center" vertical="center" wrapText="1"/>
      <protection hidden="1"/>
    </xf>
    <xf numFmtId="0" fontId="29" fillId="36" borderId="0" xfId="0" applyFont="1" applyFill="1" applyBorder="1" applyAlignment="1" applyProtection="1">
      <alignment horizontal="center" vertical="center" wrapText="1"/>
      <protection hidden="1"/>
    </xf>
    <xf numFmtId="0" fontId="29" fillId="36" borderId="36" xfId="0" applyFont="1" applyFill="1" applyBorder="1" applyAlignment="1" applyProtection="1">
      <alignment horizontal="center" vertical="center" wrapText="1"/>
      <protection hidden="1"/>
    </xf>
    <xf numFmtId="0" fontId="29" fillId="36" borderId="29" xfId="0" applyFont="1" applyFill="1" applyBorder="1" applyAlignment="1" applyProtection="1">
      <alignment horizontal="center" vertical="center" wrapText="1"/>
      <protection hidden="1"/>
    </xf>
    <xf numFmtId="0" fontId="29" fillId="36" borderId="25" xfId="0" applyFont="1" applyFill="1" applyBorder="1" applyAlignment="1" applyProtection="1">
      <alignment horizontal="center" vertical="center" wrapText="1"/>
      <protection hidden="1"/>
    </xf>
    <xf numFmtId="0" fontId="29" fillId="36" borderId="40" xfId="0" applyFont="1" applyFill="1" applyBorder="1" applyAlignment="1" applyProtection="1">
      <alignment horizontal="center" vertical="center" wrapText="1"/>
      <protection hidden="1"/>
    </xf>
    <xf numFmtId="0" fontId="27" fillId="36" borderId="93" xfId="0" applyNumberFormat="1" applyFont="1" applyFill="1" applyBorder="1" applyAlignment="1" applyProtection="1">
      <alignment horizontal="center" textRotation="90"/>
      <protection hidden="1"/>
    </xf>
    <xf numFmtId="0" fontId="27" fillId="36" borderId="94" xfId="0" applyNumberFormat="1" applyFont="1" applyFill="1" applyBorder="1" applyAlignment="1" applyProtection="1">
      <alignment horizontal="center" textRotation="90"/>
      <protection hidden="1"/>
    </xf>
    <xf numFmtId="0" fontId="32" fillId="36" borderId="85" xfId="42" applyNumberFormat="1" applyFont="1" applyFill="1" applyBorder="1" applyAlignment="1" applyProtection="1">
      <alignment horizontal="center" textRotation="90" wrapText="1"/>
      <protection hidden="1"/>
    </xf>
    <xf numFmtId="0" fontId="32" fillId="36" borderId="42" xfId="42" applyNumberFormat="1" applyFont="1" applyFill="1" applyBorder="1" applyAlignment="1" applyProtection="1">
      <alignment horizontal="center" textRotation="90" wrapText="1"/>
      <protection hidden="1"/>
    </xf>
    <xf numFmtId="0" fontId="40" fillId="36" borderId="19" xfId="0" applyFont="1" applyFill="1" applyBorder="1" applyAlignment="1" applyProtection="1">
      <alignment horizontal="center" vertical="center"/>
      <protection hidden="1"/>
    </xf>
    <xf numFmtId="0" fontId="40" fillId="36" borderId="16" xfId="0" applyFont="1" applyFill="1" applyBorder="1" applyAlignment="1" applyProtection="1">
      <alignment horizontal="center" vertical="center"/>
      <protection hidden="1"/>
    </xf>
    <xf numFmtId="0" fontId="40" fillId="36" borderId="91" xfId="0" applyFont="1" applyFill="1" applyBorder="1" applyAlignment="1" applyProtection="1">
      <alignment horizontal="center" vertical="center"/>
      <protection hidden="1"/>
    </xf>
    <xf numFmtId="0" fontId="32" fillId="36" borderId="92" xfId="42" applyNumberFormat="1" applyFont="1" applyFill="1" applyBorder="1" applyAlignment="1" applyProtection="1">
      <alignment horizontal="center" textRotation="90" wrapText="1"/>
      <protection hidden="1"/>
    </xf>
    <xf numFmtId="0" fontId="32" fillId="36" borderId="49" xfId="42" applyNumberFormat="1" applyFont="1" applyFill="1" applyBorder="1" applyAlignment="1" applyProtection="1">
      <alignment horizontal="center" textRotation="90" wrapText="1"/>
      <protection hidden="1"/>
    </xf>
    <xf numFmtId="0" fontId="40" fillId="36" borderId="38" xfId="0" applyFont="1" applyFill="1" applyBorder="1" applyAlignment="1" applyProtection="1">
      <alignment horizontal="center" vertical="center"/>
      <protection hidden="1"/>
    </xf>
    <xf numFmtId="0" fontId="32" fillId="36" borderId="95" xfId="42" applyNumberFormat="1" applyFont="1" applyFill="1" applyBorder="1" applyAlignment="1" applyProtection="1">
      <alignment horizontal="center" textRotation="90" wrapText="1"/>
      <protection hidden="1"/>
    </xf>
    <xf numFmtId="0" fontId="32" fillId="36" borderId="96" xfId="42" applyNumberFormat="1" applyFont="1" applyFill="1" applyBorder="1" applyAlignment="1" applyProtection="1">
      <alignment horizontal="center" textRotation="90" wrapText="1"/>
      <protection hidden="1"/>
    </xf>
    <xf numFmtId="3" fontId="36" fillId="36" borderId="24" xfId="0" applyNumberFormat="1" applyFont="1" applyFill="1" applyBorder="1" applyAlignment="1" applyProtection="1">
      <alignment horizontal="center" vertical="center" wrapText="1"/>
      <protection hidden="1"/>
    </xf>
    <xf numFmtId="3" fontId="36" fillId="36" borderId="41" xfId="0" applyNumberFormat="1" applyFont="1" applyFill="1" applyBorder="1" applyAlignment="1" applyProtection="1">
      <alignment horizontal="center" vertical="center" wrapText="1"/>
      <protection hidden="1"/>
    </xf>
    <xf numFmtId="3" fontId="36" fillId="36" borderId="52" xfId="0" applyNumberFormat="1" applyFont="1" applyFill="1" applyBorder="1" applyAlignment="1" applyProtection="1">
      <alignment horizontal="center" vertical="center" wrapText="1"/>
      <protection hidden="1"/>
    </xf>
    <xf numFmtId="0" fontId="36" fillId="36" borderId="24" xfId="0" applyFont="1" applyFill="1" applyBorder="1" applyAlignment="1" applyProtection="1">
      <alignment horizontal="center" vertical="center" wrapText="1"/>
      <protection hidden="1"/>
    </xf>
    <xf numFmtId="0" fontId="36" fillId="36" borderId="41" xfId="0" applyFont="1" applyFill="1" applyBorder="1" applyAlignment="1" applyProtection="1">
      <alignment horizontal="center" vertical="center" wrapText="1"/>
      <protection hidden="1"/>
    </xf>
    <xf numFmtId="0" fontId="36" fillId="36" borderId="52" xfId="0" applyFont="1" applyFill="1" applyBorder="1" applyAlignment="1" applyProtection="1">
      <alignment horizontal="center" vertical="center" wrapText="1"/>
      <protection hidden="1"/>
    </xf>
    <xf numFmtId="0" fontId="32" fillId="36" borderId="99" xfId="0" applyNumberFormat="1" applyFont="1" applyFill="1" applyBorder="1" applyAlignment="1" applyProtection="1">
      <alignment horizontal="center" textRotation="90" wrapText="1"/>
      <protection hidden="1"/>
    </xf>
    <xf numFmtId="0" fontId="32" fillId="36" borderId="83" xfId="0" applyNumberFormat="1" applyFont="1" applyFill="1" applyBorder="1" applyAlignment="1" applyProtection="1">
      <alignment horizontal="center" textRotation="90" wrapText="1"/>
      <protection hidden="1"/>
    </xf>
    <xf numFmtId="0" fontId="14" fillId="34" borderId="0" xfId="0" applyFont="1" applyFill="1" applyAlignment="1" applyProtection="1">
      <alignment horizontal="center" textRotation="90"/>
      <protection hidden="1"/>
    </xf>
    <xf numFmtId="0" fontId="14" fillId="34" borderId="20" xfId="0" applyFont="1" applyFill="1" applyBorder="1" applyAlignment="1" applyProtection="1">
      <alignment horizontal="center" textRotation="90"/>
      <protection hidden="1"/>
    </xf>
    <xf numFmtId="0" fontId="59" fillId="37" borderId="0" xfId="0" applyFont="1" applyFill="1" applyBorder="1" applyAlignment="1" applyProtection="1">
      <alignment horizontal="left" vertical="center"/>
      <protection hidden="1"/>
    </xf>
    <xf numFmtId="0" fontId="58" fillId="44" borderId="35" xfId="0" applyFont="1" applyFill="1" applyBorder="1" applyAlignment="1" applyProtection="1">
      <alignment horizontal="left" vertical="center" wrapText="1"/>
      <protection hidden="1"/>
    </xf>
    <xf numFmtId="0" fontId="58" fillId="44" borderId="0" xfId="0" applyFont="1" applyFill="1" applyBorder="1" applyAlignment="1" applyProtection="1">
      <alignment horizontal="left" vertical="center" wrapText="1"/>
      <protection hidden="1"/>
    </xf>
    <xf numFmtId="0" fontId="58" fillId="44" borderId="25" xfId="0" applyFont="1" applyFill="1" applyBorder="1" applyAlignment="1" applyProtection="1">
      <alignment horizontal="left" vertical="center" wrapText="1"/>
      <protection hidden="1"/>
    </xf>
    <xf numFmtId="0" fontId="58" fillId="44" borderId="40" xfId="0" applyFont="1" applyFill="1" applyBorder="1" applyAlignment="1" applyProtection="1">
      <alignment horizontal="left" vertical="center" wrapText="1"/>
      <protection hidden="1"/>
    </xf>
    <xf numFmtId="0" fontId="16" fillId="44" borderId="30" xfId="0" applyFont="1" applyFill="1" applyBorder="1" applyAlignment="1" applyProtection="1">
      <alignment horizontal="center" vertical="center" wrapText="1"/>
      <protection hidden="1"/>
    </xf>
    <xf numFmtId="0" fontId="16" fillId="44" borderId="33" xfId="0" applyFont="1" applyFill="1" applyBorder="1" applyAlignment="1" applyProtection="1">
      <alignment horizontal="center" vertical="center" wrapText="1"/>
      <protection hidden="1"/>
    </xf>
    <xf numFmtId="0" fontId="16" fillId="44" borderId="32" xfId="0" applyFont="1" applyFill="1" applyBorder="1" applyAlignment="1" applyProtection="1">
      <alignment horizontal="center" vertical="center" wrapText="1"/>
      <protection hidden="1"/>
    </xf>
    <xf numFmtId="0" fontId="16" fillId="44" borderId="34" xfId="0" applyFont="1" applyFill="1" applyBorder="1" applyAlignment="1" applyProtection="1">
      <alignment horizontal="center" vertical="center" wrapText="1"/>
      <protection hidden="1"/>
    </xf>
    <xf numFmtId="0" fontId="16" fillId="44" borderId="26" xfId="0" applyFont="1" applyFill="1" applyBorder="1" applyAlignment="1" applyProtection="1">
      <alignment horizontal="center" vertical="center" wrapText="1"/>
      <protection hidden="1"/>
    </xf>
    <xf numFmtId="0" fontId="16" fillId="44" borderId="28" xfId="0" applyFont="1" applyFill="1" applyBorder="1" applyAlignment="1" applyProtection="1">
      <alignment horizontal="center" vertical="center" wrapText="1"/>
      <protection hidden="1"/>
    </xf>
    <xf numFmtId="0" fontId="16" fillId="44" borderId="26" xfId="0" applyFont="1" applyFill="1" applyBorder="1" applyAlignment="1" applyProtection="1">
      <alignment horizontal="center" vertical="center"/>
      <protection hidden="1"/>
    </xf>
    <xf numFmtId="0" fontId="16" fillId="44" borderId="28" xfId="0" applyFont="1" applyFill="1" applyBorder="1" applyAlignment="1" applyProtection="1">
      <alignment horizontal="center" vertical="center"/>
      <protection hidden="1"/>
    </xf>
    <xf numFmtId="0" fontId="16" fillId="44" borderId="24" xfId="0" applyFont="1" applyFill="1" applyBorder="1" applyAlignment="1" applyProtection="1">
      <alignment horizontal="center" vertical="center" wrapText="1"/>
      <protection hidden="1"/>
    </xf>
    <xf numFmtId="0" fontId="16" fillId="44" borderId="52" xfId="0" applyFont="1" applyFill="1" applyBorder="1" applyAlignment="1" applyProtection="1">
      <alignment horizontal="center" vertical="center" wrapText="1"/>
      <protection hidden="1"/>
    </xf>
    <xf numFmtId="42" fontId="16" fillId="44" borderId="28" xfId="0" applyNumberFormat="1" applyFont="1" applyFill="1" applyBorder="1" applyAlignment="1" applyProtection="1">
      <alignment horizontal="center" vertical="center" wrapText="1"/>
      <protection hidden="1"/>
    </xf>
    <xf numFmtId="42" fontId="16" fillId="44" borderId="40" xfId="0" applyNumberFormat="1" applyFont="1" applyFill="1" applyBorder="1" applyAlignment="1" applyProtection="1">
      <alignment horizontal="center" vertical="center" wrapText="1"/>
      <protection hidden="1"/>
    </xf>
    <xf numFmtId="0" fontId="16" fillId="45" borderId="43" xfId="0" applyFont="1" applyFill="1" applyBorder="1" applyAlignment="1" applyProtection="1">
      <alignment horizontal="center" vertical="center" wrapText="1"/>
      <protection hidden="1"/>
    </xf>
    <xf numFmtId="0" fontId="16" fillId="45" borderId="23" xfId="0" applyFont="1" applyFill="1" applyBorder="1" applyAlignment="1" applyProtection="1">
      <alignment horizontal="center" vertical="center" wrapText="1"/>
      <protection hidden="1"/>
    </xf>
    <xf numFmtId="0" fontId="16" fillId="45" borderId="21" xfId="0" applyFont="1" applyFill="1" applyBorder="1" applyAlignment="1" applyProtection="1">
      <alignment horizontal="center" vertical="center" wrapText="1"/>
      <protection hidden="1"/>
    </xf>
    <xf numFmtId="0" fontId="59" fillId="36" borderId="0" xfId="0" applyFont="1" applyFill="1" applyBorder="1" applyAlignment="1" applyProtection="1">
      <alignment horizontal="left" vertical="center"/>
      <protection hidden="1"/>
    </xf>
  </cellXfs>
  <cellStyles count="53">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Excel Built-in Normal" xfId="44"/>
    <cellStyle name="Excel Built-in Normal 1" xfId="42"/>
    <cellStyle name="Excel Built-in Normal 2" xfId="45"/>
    <cellStyle name="Hypertextový odkaz" xfId="51" builtinId="8"/>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ázev 2" xfId="52"/>
    <cellStyle name="Neutrální" xfId="8" builtinId="28" customBuiltin="1"/>
    <cellStyle name="Normální" xfId="0" builtinId="0"/>
    <cellStyle name="Normální 2" xfId="43"/>
    <cellStyle name="normální 2 2" xfId="47"/>
    <cellStyle name="Normální 2 3" xfId="46"/>
    <cellStyle name="Normální 2 4" xfId="49"/>
    <cellStyle name="Normální 2 5" xfId="50"/>
    <cellStyle name="Poznámka" xfId="15" builtinId="10" customBuiltin="1"/>
    <cellStyle name="Propojená buňka" xfId="12" builtinId="24" customBuiltin="1"/>
    <cellStyle name="Správně" xfId="6" builtinId="26" customBuiltin="1"/>
    <cellStyle name="Styl 1" xfId="48"/>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4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A7A7"/>
        </patternFill>
      </fill>
    </dxf>
    <dxf>
      <fill>
        <patternFill>
          <bgColor rgb="FFFF9B9B"/>
        </patternFill>
      </fill>
    </dxf>
    <dxf>
      <fill>
        <patternFill>
          <bgColor rgb="FFFF8585"/>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8585"/>
        </patternFill>
      </fill>
    </dxf>
    <dxf>
      <fill>
        <patternFill>
          <bgColor rgb="FFFF8585"/>
        </patternFill>
      </fill>
    </dxf>
    <dxf>
      <fill>
        <patternFill>
          <bgColor rgb="FFFF0000"/>
        </patternFill>
      </fill>
    </dxf>
    <dxf>
      <fill>
        <patternFill>
          <bgColor rgb="FFFF898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CE87F9"/>
      <color rgb="FFC36CF8"/>
      <color rgb="FFEBA3F7"/>
      <color rgb="FFFAA700"/>
      <color rgb="FFFFE18B"/>
      <color rgb="FFFAB900"/>
      <color rgb="FF996600"/>
      <color rgb="FFCC9900"/>
      <color rgb="FFFF7171"/>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msmt.cz/strukturalni-fondy-1/vyhlasene-vyzvy"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39</xdr:row>
      <xdr:rowOff>19049</xdr:rowOff>
    </xdr:from>
    <xdr:to>
      <xdr:col>9</xdr:col>
      <xdr:colOff>5175</xdr:colOff>
      <xdr:row>45</xdr:row>
      <xdr:rowOff>70376</xdr:rowOff>
    </xdr:to>
    <xdr:pic>
      <xdr:nvPicPr>
        <xdr:cNvPr id="2" name="Obráze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 y="4857749"/>
          <a:ext cx="4320000" cy="1137176"/>
        </a:xfrm>
        <a:prstGeom prst="rect">
          <a:avLst/>
        </a:prstGeom>
      </xdr:spPr>
    </xdr:pic>
    <xdr:clientData/>
  </xdr:twoCellAnchor>
  <xdr:twoCellAnchor editAs="oneCell">
    <xdr:from>
      <xdr:col>12</xdr:col>
      <xdr:colOff>38100</xdr:colOff>
      <xdr:row>39</xdr:row>
      <xdr:rowOff>9525</xdr:rowOff>
    </xdr:from>
    <xdr:to>
      <xdr:col>15</xdr:col>
      <xdr:colOff>380137</xdr:colOff>
      <xdr:row>45</xdr:row>
      <xdr:rowOff>3676</xdr:rowOff>
    </xdr:to>
    <xdr:pic>
      <xdr:nvPicPr>
        <xdr:cNvPr id="3" name="Obrázek 2">
          <a:hlinkClick xmlns:r="http://schemas.openxmlformats.org/officeDocument/2006/relationships" r:id="rId1"/>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53275" y="4848225"/>
          <a:ext cx="2275612" cy="1080000"/>
        </a:xfrm>
        <a:prstGeom prst="rect">
          <a:avLst/>
        </a:prstGeom>
      </xdr:spPr>
    </xdr:pic>
    <xdr:clientData/>
  </xdr:twoCellAnchor>
  <xdr:twoCellAnchor editAs="oneCell">
    <xdr:from>
      <xdr:col>1</xdr:col>
      <xdr:colOff>28575</xdr:colOff>
      <xdr:row>1</xdr:row>
      <xdr:rowOff>76200</xdr:rowOff>
    </xdr:from>
    <xdr:to>
      <xdr:col>16</xdr:col>
      <xdr:colOff>0</xdr:colOff>
      <xdr:row>4</xdr:row>
      <xdr:rowOff>142592</xdr:rowOff>
    </xdr:to>
    <xdr:pic>
      <xdr:nvPicPr>
        <xdr:cNvPr id="4" name="Obrázek 3"/>
        <xdr:cNvPicPr>
          <a:picLocks noChangeAspect="1"/>
        </xdr:cNvPicPr>
      </xdr:nvPicPr>
      <xdr:blipFill>
        <a:blip xmlns:r="http://schemas.openxmlformats.org/officeDocument/2006/relationships" r:embed="rId4" cstate="print"/>
        <a:stretch>
          <a:fillRect/>
        </a:stretch>
      </xdr:blipFill>
      <xdr:spPr>
        <a:xfrm>
          <a:off x="638175" y="257175"/>
          <a:ext cx="8677275" cy="609317"/>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programmes/erasmus-plus/resources/distance-calculator_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38"/>
  <sheetViews>
    <sheetView tabSelected="1" topLeftCell="A4" zoomScaleNormal="100" workbookViewId="0">
      <selection activeCell="B13" sqref="B13:P13"/>
    </sheetView>
  </sheetViews>
  <sheetFormatPr defaultColWidth="9.21875" defaultRowHeight="13.8" x14ac:dyDescent="0.25"/>
  <cols>
    <col min="1" max="1" width="2.44140625" style="245" customWidth="1"/>
    <col min="2" max="2" width="8.77734375" style="245" customWidth="1"/>
    <col min="3" max="3" width="8.44140625" style="245" customWidth="1"/>
    <col min="4" max="5" width="7.44140625" style="245" customWidth="1"/>
    <col min="6" max="6" width="6.5546875" style="245" customWidth="1"/>
    <col min="7" max="11" width="8.77734375" style="245" customWidth="1"/>
    <col min="12" max="12" width="10" style="245" customWidth="1"/>
    <col min="13" max="13" width="6.44140625" style="245" customWidth="1"/>
    <col min="14" max="14" width="9.21875" style="245" customWidth="1"/>
    <col min="15" max="15" width="13.21875" style="245" customWidth="1"/>
    <col min="16" max="16" width="8.77734375" style="245" customWidth="1"/>
    <col min="17" max="16384" width="9.21875" style="245"/>
  </cols>
  <sheetData>
    <row r="6" spans="2:16" ht="15.75" customHeight="1" x14ac:dyDescent="0.3">
      <c r="H6" s="397" t="s">
        <v>111</v>
      </c>
      <c r="I6" s="397"/>
      <c r="J6" s="397"/>
      <c r="K6" s="397"/>
      <c r="L6" s="397"/>
    </row>
    <row r="7" spans="2:16" ht="7.5" customHeight="1" x14ac:dyDescent="0.3"/>
    <row r="8" spans="2:16" ht="39.6" x14ac:dyDescent="0.25">
      <c r="B8" s="398" t="s">
        <v>43</v>
      </c>
      <c r="C8" s="398"/>
      <c r="D8" s="398"/>
      <c r="E8" s="398"/>
      <c r="F8" s="398"/>
      <c r="G8" s="398"/>
      <c r="H8" s="398"/>
      <c r="I8" s="398"/>
      <c r="J8" s="398"/>
      <c r="K8" s="398"/>
      <c r="L8" s="398"/>
      <c r="M8" s="398"/>
      <c r="N8" s="398"/>
      <c r="O8" s="398"/>
      <c r="P8" s="398"/>
    </row>
    <row r="9" spans="2:16" ht="20.399999999999999" x14ac:dyDescent="0.25">
      <c r="B9" s="400" t="s">
        <v>38</v>
      </c>
      <c r="C9" s="400"/>
      <c r="D9" s="400"/>
      <c r="E9" s="400"/>
      <c r="F9" s="400"/>
      <c r="G9" s="400"/>
      <c r="H9" s="400"/>
      <c r="I9" s="400"/>
      <c r="J9" s="400"/>
      <c r="K9" s="400"/>
      <c r="L9" s="400"/>
      <c r="M9" s="400"/>
      <c r="N9" s="400"/>
      <c r="O9" s="400"/>
      <c r="P9" s="400"/>
    </row>
    <row r="10" spans="2:16" ht="15" customHeight="1" x14ac:dyDescent="0.25">
      <c r="B10" s="399" t="s">
        <v>706</v>
      </c>
      <c r="C10" s="399"/>
      <c r="D10" s="399"/>
      <c r="E10" s="399"/>
      <c r="F10" s="399"/>
      <c r="G10" s="399"/>
      <c r="H10" s="399"/>
      <c r="I10" s="399"/>
      <c r="J10" s="399"/>
      <c r="K10" s="399"/>
      <c r="L10" s="399"/>
      <c r="M10" s="399"/>
      <c r="N10" s="399"/>
      <c r="O10" s="399"/>
      <c r="P10" s="399"/>
    </row>
    <row r="11" spans="2:16" ht="14.25" customHeight="1" x14ac:dyDescent="0.3">
      <c r="B11" s="246"/>
      <c r="C11" s="247"/>
      <c r="D11" s="247"/>
      <c r="E11" s="247"/>
      <c r="F11" s="247"/>
      <c r="G11" s="247"/>
      <c r="H11" s="247"/>
      <c r="I11" s="247"/>
      <c r="J11" s="247"/>
      <c r="K11" s="247"/>
    </row>
    <row r="12" spans="2:16" ht="140.25" customHeight="1" x14ac:dyDescent="0.25">
      <c r="B12" s="401" t="s">
        <v>705</v>
      </c>
      <c r="C12" s="401"/>
      <c r="D12" s="401"/>
      <c r="E12" s="401"/>
      <c r="F12" s="401"/>
      <c r="G12" s="401"/>
      <c r="H12" s="401"/>
      <c r="I12" s="401"/>
      <c r="J12" s="401"/>
      <c r="K12" s="401"/>
      <c r="L12" s="401"/>
      <c r="M12" s="401"/>
      <c r="N12" s="401"/>
      <c r="O12" s="401"/>
      <c r="P12" s="401"/>
    </row>
    <row r="13" spans="2:16" ht="25.05" x14ac:dyDescent="0.3">
      <c r="B13" s="402" t="s">
        <v>14</v>
      </c>
      <c r="C13" s="403"/>
      <c r="D13" s="403"/>
      <c r="E13" s="403"/>
      <c r="F13" s="403"/>
      <c r="G13" s="403"/>
      <c r="H13" s="403"/>
      <c r="I13" s="403"/>
      <c r="J13" s="403"/>
      <c r="K13" s="403"/>
      <c r="L13" s="403"/>
      <c r="M13" s="403"/>
      <c r="N13" s="403"/>
      <c r="O13" s="403"/>
      <c r="P13" s="404"/>
    </row>
    <row r="14" spans="2:16" s="145" customFormat="1" ht="19.05" customHeight="1" x14ac:dyDescent="0.35">
      <c r="B14" s="248" t="s">
        <v>16</v>
      </c>
      <c r="C14" s="249" t="s">
        <v>65</v>
      </c>
      <c r="D14" s="249"/>
      <c r="E14" s="249"/>
      <c r="F14" s="249"/>
      <c r="G14" s="249"/>
      <c r="H14" s="249"/>
      <c r="I14" s="249"/>
      <c r="J14" s="249"/>
      <c r="K14" s="249"/>
      <c r="L14" s="249"/>
      <c r="M14" s="249"/>
      <c r="N14" s="249"/>
      <c r="O14" s="249"/>
      <c r="P14" s="250"/>
    </row>
    <row r="15" spans="2:16" s="145" customFormat="1" ht="19.05" customHeight="1" x14ac:dyDescent="0.35">
      <c r="B15" s="251" t="s">
        <v>17</v>
      </c>
      <c r="C15" s="252" t="s">
        <v>66</v>
      </c>
      <c r="D15" s="252"/>
      <c r="E15" s="252"/>
      <c r="F15" s="252"/>
      <c r="G15" s="252"/>
      <c r="H15" s="252"/>
      <c r="I15" s="252"/>
      <c r="J15" s="252"/>
      <c r="K15" s="252"/>
      <c r="L15" s="252"/>
      <c r="M15" s="252"/>
      <c r="N15" s="252"/>
      <c r="O15" s="252"/>
      <c r="P15" s="253"/>
    </row>
    <row r="16" spans="2:16" s="145" customFormat="1" ht="19.05" customHeight="1" x14ac:dyDescent="0.35">
      <c r="B16" s="251" t="s">
        <v>15</v>
      </c>
      <c r="C16" s="252" t="s">
        <v>102</v>
      </c>
      <c r="D16" s="252"/>
      <c r="E16" s="252"/>
      <c r="F16" s="252"/>
      <c r="G16" s="252"/>
      <c r="H16" s="252"/>
      <c r="I16" s="252"/>
      <c r="J16" s="252"/>
      <c r="K16" s="252"/>
      <c r="L16" s="252"/>
      <c r="M16" s="252"/>
      <c r="N16" s="252"/>
      <c r="O16" s="252"/>
      <c r="P16" s="253"/>
    </row>
    <row r="17" spans="2:16" s="145" customFormat="1" ht="19.05" customHeight="1" x14ac:dyDescent="0.35">
      <c r="B17" s="369" t="s">
        <v>39</v>
      </c>
      <c r="C17" s="252" t="s">
        <v>703</v>
      </c>
      <c r="D17" s="252"/>
      <c r="E17" s="252"/>
      <c r="F17" s="252"/>
      <c r="G17" s="252"/>
      <c r="H17" s="252"/>
      <c r="I17" s="252"/>
      <c r="J17" s="252"/>
      <c r="K17" s="252"/>
      <c r="L17" s="252"/>
      <c r="M17" s="252"/>
      <c r="N17" s="252"/>
      <c r="O17" s="252"/>
      <c r="P17" s="253"/>
    </row>
    <row r="18" spans="2:16" s="145" customFormat="1" ht="19.05" customHeight="1" x14ac:dyDescent="0.35">
      <c r="B18" s="370"/>
      <c r="C18" s="415" t="s">
        <v>715</v>
      </c>
      <c r="D18" s="416"/>
      <c r="E18" s="416"/>
      <c r="F18" s="416"/>
      <c r="G18" s="416"/>
      <c r="H18" s="416"/>
      <c r="I18" s="416"/>
      <c r="J18" s="416"/>
      <c r="K18" s="416"/>
      <c r="L18" s="416"/>
      <c r="M18" s="416"/>
      <c r="N18" s="416"/>
      <c r="O18" s="416"/>
      <c r="P18" s="417"/>
    </row>
    <row r="19" spans="2:16" s="145" customFormat="1" ht="19.05" customHeight="1" x14ac:dyDescent="0.35">
      <c r="B19" s="370"/>
      <c r="C19" s="252" t="s">
        <v>716</v>
      </c>
      <c r="D19" s="252"/>
      <c r="E19" s="252"/>
      <c r="F19" s="252"/>
      <c r="G19" s="252"/>
      <c r="H19" s="252"/>
      <c r="I19" s="252"/>
      <c r="J19" s="252"/>
      <c r="K19" s="252"/>
      <c r="L19" s="252"/>
      <c r="M19" s="252"/>
      <c r="N19" s="252"/>
      <c r="O19" s="252"/>
      <c r="P19" s="253"/>
    </row>
    <row r="20" spans="2:16" s="145" customFormat="1" ht="19.05" customHeight="1" x14ac:dyDescent="0.35">
      <c r="B20" s="370"/>
      <c r="C20" s="252" t="s">
        <v>713</v>
      </c>
      <c r="D20" s="252"/>
      <c r="E20" s="252"/>
      <c r="F20" s="252"/>
      <c r="G20" s="252"/>
      <c r="H20" s="252"/>
      <c r="I20" s="252"/>
      <c r="J20" s="252"/>
      <c r="K20" s="252"/>
      <c r="L20" s="252"/>
      <c r="M20" s="252"/>
      <c r="N20" s="252"/>
      <c r="O20" s="252"/>
      <c r="P20" s="253"/>
    </row>
    <row r="21" spans="2:16" s="145" customFormat="1" ht="19.05" customHeight="1" x14ac:dyDescent="0.35">
      <c r="B21" s="370"/>
      <c r="C21" s="418" t="s">
        <v>717</v>
      </c>
      <c r="D21" s="419"/>
      <c r="E21" s="419"/>
      <c r="F21" s="419"/>
      <c r="G21" s="419"/>
      <c r="H21" s="419"/>
      <c r="I21" s="419"/>
      <c r="J21" s="419"/>
      <c r="K21" s="419"/>
      <c r="L21" s="419"/>
      <c r="M21" s="419"/>
      <c r="N21" s="419"/>
      <c r="O21" s="419"/>
      <c r="P21" s="420"/>
    </row>
    <row r="22" spans="2:16" s="145" customFormat="1" ht="19.05" customHeight="1" x14ac:dyDescent="0.35">
      <c r="B22" s="370"/>
      <c r="C22" s="421" t="s">
        <v>719</v>
      </c>
      <c r="D22" s="422"/>
      <c r="E22" s="422"/>
      <c r="F22" s="422"/>
      <c r="G22" s="422"/>
      <c r="H22" s="422"/>
      <c r="I22" s="422"/>
      <c r="J22" s="422"/>
      <c r="K22" s="422"/>
      <c r="L22" s="422"/>
      <c r="M22" s="422"/>
      <c r="N22" s="422"/>
      <c r="O22" s="422"/>
      <c r="P22" s="423"/>
    </row>
    <row r="23" spans="2:16" s="145" customFormat="1" ht="19.05" customHeight="1" x14ac:dyDescent="0.35">
      <c r="B23" s="371"/>
      <c r="C23" s="148" t="s">
        <v>714</v>
      </c>
      <c r="D23" s="372"/>
      <c r="E23" s="372"/>
      <c r="F23" s="372"/>
      <c r="G23" s="372"/>
      <c r="H23" s="372"/>
      <c r="I23" s="372"/>
      <c r="J23" s="372"/>
      <c r="K23" s="372"/>
      <c r="L23" s="372"/>
      <c r="M23" s="372"/>
      <c r="N23" s="372"/>
      <c r="O23" s="372"/>
      <c r="P23" s="373"/>
    </row>
    <row r="24" spans="2:16" ht="19.05" customHeight="1" x14ac:dyDescent="0.25">
      <c r="B24" s="251" t="s">
        <v>42</v>
      </c>
      <c r="C24" s="252" t="s">
        <v>103</v>
      </c>
      <c r="D24" s="252"/>
      <c r="E24" s="252"/>
      <c r="F24" s="252"/>
      <c r="G24" s="252"/>
      <c r="H24" s="252"/>
      <c r="I24" s="252"/>
      <c r="J24" s="252"/>
      <c r="K24" s="252"/>
      <c r="L24" s="252"/>
      <c r="M24" s="252"/>
      <c r="N24" s="252"/>
      <c r="O24" s="252"/>
      <c r="P24" s="253"/>
    </row>
    <row r="25" spans="2:16" ht="19.05" customHeight="1" x14ac:dyDescent="0.25">
      <c r="B25" s="251" t="s">
        <v>61</v>
      </c>
      <c r="C25" s="252" t="s">
        <v>62</v>
      </c>
      <c r="D25" s="252"/>
      <c r="E25" s="252"/>
      <c r="F25" s="252"/>
      <c r="G25" s="252"/>
      <c r="H25" s="252"/>
      <c r="I25" s="252"/>
      <c r="J25" s="252"/>
      <c r="K25" s="252"/>
      <c r="L25" s="252"/>
      <c r="M25" s="252"/>
      <c r="N25" s="252"/>
      <c r="O25" s="252"/>
      <c r="P25" s="253"/>
    </row>
    <row r="26" spans="2:16" ht="21" customHeight="1" x14ac:dyDescent="0.25">
      <c r="B26" s="251" t="s">
        <v>63</v>
      </c>
      <c r="C26" s="412" t="s">
        <v>727</v>
      </c>
      <c r="D26" s="413"/>
      <c r="E26" s="413"/>
      <c r="F26" s="413"/>
      <c r="G26" s="413"/>
      <c r="H26" s="413"/>
      <c r="I26" s="413"/>
      <c r="J26" s="413"/>
      <c r="K26" s="413"/>
      <c r="L26" s="413"/>
      <c r="M26" s="413"/>
      <c r="N26" s="413"/>
      <c r="O26" s="413"/>
      <c r="P26" s="414"/>
    </row>
    <row r="27" spans="2:16" ht="19.05" customHeight="1" x14ac:dyDescent="0.25">
      <c r="B27" s="251" t="s">
        <v>64</v>
      </c>
      <c r="C27" s="252" t="s">
        <v>44</v>
      </c>
      <c r="D27" s="252"/>
      <c r="E27" s="252"/>
      <c r="F27" s="252"/>
      <c r="G27" s="252"/>
      <c r="H27" s="252"/>
      <c r="I27" s="252"/>
      <c r="J27" s="252"/>
      <c r="K27" s="252"/>
      <c r="L27" s="252"/>
      <c r="M27" s="252"/>
      <c r="N27" s="252"/>
      <c r="O27" s="252"/>
      <c r="P27" s="253"/>
    </row>
    <row r="28" spans="2:16" ht="19.05" customHeight="1" x14ac:dyDescent="0.25">
      <c r="B28" s="251" t="s">
        <v>104</v>
      </c>
      <c r="C28" s="252" t="s">
        <v>41</v>
      </c>
      <c r="D28" s="252"/>
      <c r="E28" s="252"/>
      <c r="F28" s="252"/>
      <c r="G28" s="252"/>
      <c r="H28" s="252"/>
      <c r="I28" s="252"/>
      <c r="J28" s="252"/>
      <c r="K28" s="252"/>
      <c r="L28" s="252"/>
      <c r="M28" s="252"/>
      <c r="N28" s="252"/>
      <c r="O28" s="252"/>
      <c r="P28" s="253"/>
    </row>
    <row r="29" spans="2:16" ht="19.05" customHeight="1" x14ac:dyDescent="0.25">
      <c r="B29" s="254" t="s">
        <v>704</v>
      </c>
      <c r="C29" s="255" t="s">
        <v>40</v>
      </c>
      <c r="D29" s="255"/>
      <c r="E29" s="255"/>
      <c r="F29" s="255"/>
      <c r="G29" s="255"/>
      <c r="H29" s="255"/>
      <c r="I29" s="255"/>
      <c r="J29" s="255"/>
      <c r="K29" s="255"/>
      <c r="L29" s="255"/>
      <c r="M29" s="255"/>
      <c r="N29" s="255"/>
      <c r="O29" s="255"/>
      <c r="P29" s="256"/>
    </row>
    <row r="32" spans="2:16" s="260" customFormat="1" ht="15" x14ac:dyDescent="0.35">
      <c r="B32" s="257"/>
      <c r="C32" s="405" t="s">
        <v>60</v>
      </c>
      <c r="D32" s="405"/>
      <c r="E32" s="405"/>
      <c r="F32" s="405"/>
      <c r="G32" s="405"/>
      <c r="H32" s="405"/>
      <c r="I32" s="405"/>
      <c r="J32" s="405"/>
      <c r="K32" s="405"/>
      <c r="L32" s="405"/>
      <c r="M32" s="405"/>
      <c r="N32" s="405"/>
      <c r="O32" s="405"/>
      <c r="P32" s="258"/>
    </row>
    <row r="33" spans="2:16" s="260" customFormat="1" ht="14.25" customHeight="1" x14ac:dyDescent="0.25">
      <c r="B33" s="259"/>
      <c r="P33" s="261"/>
    </row>
    <row r="34" spans="2:16" ht="50.25" customHeight="1" x14ac:dyDescent="0.25">
      <c r="B34" s="259"/>
      <c r="C34" s="406" t="s">
        <v>59</v>
      </c>
      <c r="D34" s="407"/>
      <c r="E34" s="407"/>
      <c r="F34" s="407"/>
      <c r="G34" s="407"/>
      <c r="H34" s="408"/>
      <c r="I34" s="260"/>
      <c r="J34" s="409" t="s">
        <v>58</v>
      </c>
      <c r="K34" s="410"/>
      <c r="L34" s="410"/>
      <c r="M34" s="410"/>
      <c r="N34" s="410"/>
      <c r="O34" s="411"/>
      <c r="P34" s="261"/>
    </row>
    <row r="35" spans="2:16" x14ac:dyDescent="0.25">
      <c r="B35" s="259"/>
      <c r="C35" s="260"/>
      <c r="D35" s="260"/>
      <c r="E35" s="260"/>
      <c r="F35" s="260"/>
      <c r="G35" s="260"/>
      <c r="H35" s="260"/>
      <c r="I35" s="260"/>
      <c r="J35" s="260"/>
      <c r="K35" s="260"/>
      <c r="L35" s="260"/>
      <c r="M35" s="260"/>
      <c r="N35" s="260"/>
      <c r="O35" s="260"/>
      <c r="P35" s="261"/>
    </row>
    <row r="36" spans="2:16" ht="14.25" customHeight="1" x14ac:dyDescent="0.25">
      <c r="B36" s="262"/>
      <c r="C36" s="263"/>
      <c r="D36" s="263"/>
      <c r="E36" s="263"/>
      <c r="F36" s="263"/>
      <c r="G36" s="263"/>
      <c r="H36" s="263"/>
      <c r="I36" s="263"/>
      <c r="J36" s="263"/>
      <c r="K36" s="263"/>
      <c r="L36" s="263"/>
      <c r="M36" s="263"/>
      <c r="N36" s="263"/>
      <c r="O36" s="263"/>
      <c r="P36" s="264"/>
    </row>
    <row r="37" spans="2:16" x14ac:dyDescent="0.25">
      <c r="B37" s="265"/>
      <c r="C37" s="265"/>
      <c r="D37" s="265"/>
      <c r="E37" s="265"/>
      <c r="F37" s="265"/>
      <c r="G37" s="265"/>
      <c r="H37" s="265"/>
      <c r="I37" s="265"/>
      <c r="J37" s="265"/>
      <c r="K37" s="265"/>
      <c r="L37" s="265"/>
      <c r="M37" s="265"/>
      <c r="N37" s="265"/>
      <c r="O37" s="265"/>
      <c r="P37" s="265"/>
    </row>
    <row r="38" spans="2:16" x14ac:dyDescent="0.25">
      <c r="B38" s="260"/>
      <c r="C38" s="260"/>
      <c r="D38" s="260"/>
      <c r="E38" s="260"/>
      <c r="F38" s="260"/>
      <c r="G38" s="260"/>
      <c r="H38" s="260"/>
      <c r="I38" s="260"/>
      <c r="J38" s="260"/>
      <c r="K38" s="260"/>
      <c r="L38" s="260"/>
      <c r="M38" s="260"/>
      <c r="N38" s="260"/>
      <c r="O38" s="260"/>
      <c r="P38" s="260"/>
    </row>
  </sheetData>
  <sheetProtection algorithmName="SHA-512" hashValue="K44Zw/E+UHp5ukvaYvsQ8PVVrrXhYr0yYylZDBS1BIUHUYFpPaIa45SSQPnSdlo5paXJAUuhC46qPfFD3h3F7w==" saltValue="Gok9fJQgXfqpiSkboJsFLw==" spinCount="100000" sheet="1" objects="1" scenarios="1" autoFilter="0"/>
  <mergeCells count="13">
    <mergeCell ref="B13:P13"/>
    <mergeCell ref="C32:O32"/>
    <mergeCell ref="C34:H34"/>
    <mergeCell ref="J34:O34"/>
    <mergeCell ref="C26:P26"/>
    <mergeCell ref="C18:P18"/>
    <mergeCell ref="C21:P21"/>
    <mergeCell ref="C22:P22"/>
    <mergeCell ref="H6:L6"/>
    <mergeCell ref="B8:P8"/>
    <mergeCell ref="B10:P10"/>
    <mergeCell ref="B9:P9"/>
    <mergeCell ref="B12:P12"/>
  </mergeCells>
  <hyperlinks>
    <hyperlink ref="C34:H34" location="MŠ!A1" display="Mateřská škola"/>
    <hyperlink ref="J34:O34" location="ZŠ!A1" display="Základní škola"/>
    <hyperlink ref="C22" r:id="rId1"/>
  </hyperlinks>
  <pageMargins left="0.70866141732283472" right="0.70866141732283472" top="0.78740157480314965" bottom="0.78740157480314965" header="0.31496062992125984" footer="0.31496062992125984"/>
  <pageSetup paperSize="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workbookViewId="0">
      <selection activeCell="H7" sqref="H7"/>
    </sheetView>
  </sheetViews>
  <sheetFormatPr defaultColWidth="9.21875" defaultRowHeight="15" x14ac:dyDescent="0.35"/>
  <cols>
    <col min="1" max="1" width="2.44140625" style="144" customWidth="1"/>
    <col min="2" max="2" width="6.21875" style="163" customWidth="1"/>
    <col min="3" max="3" width="3" style="145" customWidth="1"/>
    <col min="4" max="4" width="16.5546875" style="145" customWidth="1"/>
    <col min="5" max="5" width="9.77734375" style="145" customWidth="1"/>
    <col min="6" max="7" width="13.77734375" style="145" customWidth="1"/>
    <col min="8" max="8" width="15.5546875" style="145" customWidth="1"/>
    <col min="9" max="9" width="13.21875" style="145" customWidth="1"/>
    <col min="10" max="10" width="16" style="144" customWidth="1"/>
    <col min="11" max="11" width="13.77734375" style="145" customWidth="1"/>
    <col min="12" max="12" width="4.77734375" style="146" customWidth="1"/>
    <col min="13" max="13" width="15.5546875" style="147" customWidth="1"/>
    <col min="14" max="14" width="2.77734375" style="146" customWidth="1"/>
    <col min="15" max="16384" width="9.21875" style="144"/>
  </cols>
  <sheetData>
    <row r="1" spans="2:14" ht="15.6" thickBot="1" x14ac:dyDescent="0.4">
      <c r="B1" s="266"/>
      <c r="C1" s="266"/>
      <c r="D1" s="266"/>
      <c r="E1" s="144"/>
      <c r="F1" s="144"/>
    </row>
    <row r="2" spans="2:14" ht="14.25" customHeight="1" x14ac:dyDescent="0.35">
      <c r="B2" s="164"/>
      <c r="C2" s="165"/>
      <c r="D2" s="165"/>
      <c r="E2" s="165"/>
      <c r="F2" s="165"/>
      <c r="G2" s="166"/>
      <c r="H2" s="166"/>
      <c r="I2" s="166"/>
      <c r="J2" s="167"/>
      <c r="K2" s="168"/>
      <c r="L2" s="169"/>
      <c r="M2" s="170"/>
    </row>
    <row r="3" spans="2:14" ht="34.5" customHeight="1" x14ac:dyDescent="0.6">
      <c r="B3" s="267" t="s">
        <v>110</v>
      </c>
      <c r="C3" s="171"/>
      <c r="D3" s="171"/>
      <c r="E3" s="172"/>
      <c r="F3" s="180" t="s">
        <v>18</v>
      </c>
      <c r="G3" s="171"/>
      <c r="H3" s="180" t="s">
        <v>19</v>
      </c>
      <c r="I3" s="171"/>
      <c r="J3" s="180" t="s">
        <v>109</v>
      </c>
      <c r="K3" s="458" t="str">
        <f>IF(J4&lt;F4,"Celkový požadavek je nižší, než hranice minimální dotace 100 000 Kč","")</f>
        <v/>
      </c>
      <c r="L3" s="459"/>
      <c r="M3" s="460"/>
    </row>
    <row r="4" spans="2:14" s="145" customFormat="1" ht="46.5" customHeight="1" x14ac:dyDescent="0.4">
      <c r="B4" s="176"/>
      <c r="C4" s="177"/>
      <c r="D4" s="171"/>
      <c r="E4" s="171"/>
      <c r="F4" s="181">
        <f>IF(OR(MŠ!D5&lt;&gt;0,ZŠ!D5&lt;&gt;0),100000,0)</f>
        <v>0</v>
      </c>
      <c r="G4" s="171"/>
      <c r="H4" s="181">
        <f>MŠ!F5+ZŠ!F5</f>
        <v>0</v>
      </c>
      <c r="I4" s="171"/>
      <c r="J4" s="181">
        <f>MŠ!N7+ZŠ!N7</f>
        <v>0</v>
      </c>
      <c r="K4" s="458" t="str">
        <f>IF(J4&gt;5000000,"Celkový součet všech zvolených šablon překročil maximální možnou dotaci 5mil Kč na projekt. Snižte počet šablon.","")</f>
        <v/>
      </c>
      <c r="L4" s="459"/>
      <c r="M4" s="460"/>
      <c r="N4" s="146"/>
    </row>
    <row r="5" spans="2:14" s="148" customFormat="1" ht="34.5" customHeight="1" thickBot="1" x14ac:dyDescent="0.45">
      <c r="B5" s="176"/>
      <c r="C5" s="177"/>
      <c r="D5" s="182" t="s">
        <v>12</v>
      </c>
      <c r="E5" s="178"/>
      <c r="F5" s="178"/>
      <c r="G5" s="461" t="str">
        <f>IF(H4&gt;5000000,"Překročena maximální hranice výdajů projektu 5 mil.","")</f>
        <v/>
      </c>
      <c r="H5" s="461"/>
      <c r="I5" s="461"/>
      <c r="J5" s="183" t="str">
        <f>IF(J4&gt;H4,"Celkový požadavek překročil maximální možnou dotaci.","")</f>
        <v/>
      </c>
      <c r="K5" s="174"/>
      <c r="L5" s="179"/>
      <c r="M5" s="175"/>
      <c r="N5" s="146"/>
    </row>
    <row r="6" spans="2:14" s="143" customFormat="1" ht="18.75" customHeight="1" x14ac:dyDescent="0.35">
      <c r="B6" s="189" t="s">
        <v>31</v>
      </c>
      <c r="C6" s="462" t="s">
        <v>32</v>
      </c>
      <c r="D6" s="463"/>
      <c r="E6" s="463"/>
      <c r="F6" s="463"/>
      <c r="G6" s="190" t="s">
        <v>33</v>
      </c>
      <c r="H6" s="191" t="s">
        <v>34</v>
      </c>
      <c r="I6" s="464" t="s">
        <v>35</v>
      </c>
      <c r="J6" s="465"/>
      <c r="K6" s="465"/>
      <c r="L6" s="465"/>
      <c r="M6" s="466"/>
      <c r="N6" s="146"/>
    </row>
    <row r="7" spans="2:14" s="143" customFormat="1" ht="24.75" customHeight="1" x14ac:dyDescent="0.35">
      <c r="B7" s="435" t="s">
        <v>21</v>
      </c>
      <c r="C7" s="456" t="s">
        <v>20</v>
      </c>
      <c r="D7" s="457"/>
      <c r="E7" s="457"/>
      <c r="F7" s="457"/>
      <c r="G7" s="184">
        <v>54000</v>
      </c>
      <c r="H7" s="185">
        <f>MŠ!P32+ZŠ!P37</f>
        <v>0</v>
      </c>
      <c r="I7" s="472" t="s">
        <v>47</v>
      </c>
      <c r="J7" s="473"/>
      <c r="K7" s="473"/>
      <c r="L7" s="473"/>
      <c r="M7" s="474"/>
      <c r="N7" s="146"/>
    </row>
    <row r="8" spans="2:14" s="143" customFormat="1" ht="28.5" customHeight="1" x14ac:dyDescent="0.35">
      <c r="B8" s="436"/>
      <c r="C8" s="430" t="s">
        <v>0</v>
      </c>
      <c r="D8" s="431"/>
      <c r="E8" s="431"/>
      <c r="F8" s="431"/>
      <c r="G8" s="184">
        <v>50501</v>
      </c>
      <c r="H8" s="359">
        <f>MŠ!Q32+ZŠ!Q37</f>
        <v>0</v>
      </c>
      <c r="I8" s="467" t="s">
        <v>47</v>
      </c>
      <c r="J8" s="468"/>
      <c r="K8" s="468"/>
      <c r="L8" s="468"/>
      <c r="M8" s="469"/>
      <c r="N8" s="146"/>
    </row>
    <row r="9" spans="2:14" s="143" customFormat="1" ht="21.75" customHeight="1" x14ac:dyDescent="0.35">
      <c r="B9" s="436"/>
      <c r="C9" s="430" t="s">
        <v>83</v>
      </c>
      <c r="D9" s="431"/>
      <c r="E9" s="431"/>
      <c r="F9" s="431"/>
      <c r="G9" s="184">
        <v>52602</v>
      </c>
      <c r="H9" s="360">
        <f>MŠ!R32+ZŠ!R37</f>
        <v>0</v>
      </c>
      <c r="I9" s="467" t="s">
        <v>47</v>
      </c>
      <c r="J9" s="468"/>
      <c r="K9" s="468"/>
      <c r="L9" s="468"/>
      <c r="M9" s="469"/>
      <c r="N9" s="146"/>
    </row>
    <row r="10" spans="2:14" s="143" customFormat="1" ht="21.75" customHeight="1" x14ac:dyDescent="0.35">
      <c r="B10" s="436"/>
      <c r="C10" s="430" t="s">
        <v>84</v>
      </c>
      <c r="D10" s="431"/>
      <c r="E10" s="431"/>
      <c r="F10" s="431"/>
      <c r="G10" s="184">
        <v>52106</v>
      </c>
      <c r="H10" s="360">
        <f>MŠ!S32+ZŠ!S37</f>
        <v>0</v>
      </c>
      <c r="I10" s="467" t="s">
        <v>47</v>
      </c>
      <c r="J10" s="468"/>
      <c r="K10" s="468"/>
      <c r="L10" s="468"/>
      <c r="M10" s="469"/>
      <c r="N10" s="146"/>
    </row>
    <row r="11" spans="2:14" s="143" customFormat="1" ht="29.25" customHeight="1" x14ac:dyDescent="0.35">
      <c r="B11" s="436"/>
      <c r="C11" s="470" t="s">
        <v>85</v>
      </c>
      <c r="D11" s="471"/>
      <c r="E11" s="471"/>
      <c r="F11" s="471"/>
      <c r="G11" s="184">
        <v>51212</v>
      </c>
      <c r="H11" s="185">
        <f>MŠ!T32+ZŠ!T37</f>
        <v>0</v>
      </c>
      <c r="I11" s="467" t="s">
        <v>47</v>
      </c>
      <c r="J11" s="468"/>
      <c r="K11" s="468"/>
      <c r="L11" s="468"/>
      <c r="M11" s="469"/>
      <c r="N11" s="146"/>
    </row>
    <row r="12" spans="2:14" s="143" customFormat="1" ht="50.25" customHeight="1" x14ac:dyDescent="0.35">
      <c r="B12" s="435" t="s">
        <v>22</v>
      </c>
      <c r="C12" s="430" t="s">
        <v>3</v>
      </c>
      <c r="D12" s="431"/>
      <c r="E12" s="431"/>
      <c r="F12" s="431"/>
      <c r="G12" s="184">
        <v>51010</v>
      </c>
      <c r="H12" s="185">
        <f>MŠ!U32+ZŠ!U37</f>
        <v>0</v>
      </c>
      <c r="I12" s="447" t="s">
        <v>112</v>
      </c>
      <c r="J12" s="448"/>
      <c r="K12" s="448"/>
      <c r="L12" s="448"/>
      <c r="M12" s="449"/>
      <c r="N12" s="146"/>
    </row>
    <row r="13" spans="2:14" s="143" customFormat="1" ht="51" customHeight="1" x14ac:dyDescent="0.35">
      <c r="B13" s="436"/>
      <c r="C13" s="430" t="s">
        <v>24</v>
      </c>
      <c r="D13" s="431"/>
      <c r="E13" s="431"/>
      <c r="F13" s="431"/>
      <c r="G13" s="184">
        <v>51610</v>
      </c>
      <c r="H13" s="186">
        <f>IF(OR(MŠ!V32&lt;&gt;0,ZŠ!V37&lt;&gt;0),"V žádosti uveďte počet dětí a žáků",0)</f>
        <v>0</v>
      </c>
      <c r="I13" s="450"/>
      <c r="J13" s="451"/>
      <c r="K13" s="451"/>
      <c r="L13" s="451"/>
      <c r="M13" s="452"/>
      <c r="N13" s="146"/>
    </row>
    <row r="14" spans="2:14" s="143" customFormat="1" ht="53.25" customHeight="1" x14ac:dyDescent="0.35">
      <c r="B14" s="436"/>
      <c r="C14" s="430" t="s">
        <v>25</v>
      </c>
      <c r="D14" s="431"/>
      <c r="E14" s="431"/>
      <c r="F14" s="431"/>
      <c r="G14" s="184">
        <v>51710</v>
      </c>
      <c r="H14" s="186">
        <f>H13</f>
        <v>0</v>
      </c>
      <c r="I14" s="450"/>
      <c r="J14" s="451"/>
      <c r="K14" s="451"/>
      <c r="L14" s="451"/>
      <c r="M14" s="452"/>
      <c r="N14" s="146"/>
    </row>
    <row r="15" spans="2:14" s="143" customFormat="1" ht="58.05" customHeight="1" x14ac:dyDescent="0.35">
      <c r="B15" s="436"/>
      <c r="C15" s="430" t="s">
        <v>26</v>
      </c>
      <c r="D15" s="431"/>
      <c r="E15" s="431"/>
      <c r="F15" s="431"/>
      <c r="G15" s="184">
        <v>51510</v>
      </c>
      <c r="H15" s="186">
        <f>H13</f>
        <v>0</v>
      </c>
      <c r="I15" s="453"/>
      <c r="J15" s="454"/>
      <c r="K15" s="454"/>
      <c r="L15" s="454"/>
      <c r="M15" s="455"/>
      <c r="N15" s="146"/>
    </row>
    <row r="16" spans="2:14" s="143" customFormat="1" ht="62.1" customHeight="1" x14ac:dyDescent="0.35">
      <c r="B16" s="437"/>
      <c r="C16" s="430" t="s">
        <v>7</v>
      </c>
      <c r="D16" s="431"/>
      <c r="E16" s="431"/>
      <c r="F16" s="431"/>
      <c r="G16" s="184">
        <v>52510</v>
      </c>
      <c r="H16" s="185">
        <f>MŠ!Y32+ZŠ!Y37</f>
        <v>0</v>
      </c>
      <c r="I16" s="432" t="s">
        <v>721</v>
      </c>
      <c r="J16" s="433"/>
      <c r="K16" s="433"/>
      <c r="L16" s="433"/>
      <c r="M16" s="434"/>
      <c r="N16" s="146"/>
    </row>
    <row r="17" spans="2:14" s="143" customFormat="1" ht="83.55" customHeight="1" thickBot="1" x14ac:dyDescent="0.4">
      <c r="B17" s="192" t="s">
        <v>23</v>
      </c>
      <c r="C17" s="445" t="s">
        <v>2</v>
      </c>
      <c r="D17" s="446"/>
      <c r="E17" s="446"/>
      <c r="F17" s="446"/>
      <c r="G17" s="187">
        <v>60000</v>
      </c>
      <c r="H17" s="188">
        <f>MŠ!Z32+ZŠ!Z37</f>
        <v>0</v>
      </c>
      <c r="I17" s="438" t="s">
        <v>722</v>
      </c>
      <c r="J17" s="439"/>
      <c r="K17" s="439"/>
      <c r="L17" s="439"/>
      <c r="M17" s="440"/>
      <c r="N17" s="146"/>
    </row>
    <row r="18" spans="2:14" s="152" customFormat="1" ht="18.75" hidden="1" customHeight="1" x14ac:dyDescent="0.35">
      <c r="B18" s="150"/>
      <c r="C18" s="151"/>
      <c r="F18" s="277">
        <f>G18+H18+I18+J18</f>
        <v>0</v>
      </c>
      <c r="G18" s="277">
        <f>MŠ!E33+ZŠ!F38</f>
        <v>0</v>
      </c>
      <c r="H18" s="277">
        <f>MŠ!G33+ZŠ!G38</f>
        <v>0</v>
      </c>
      <c r="I18" s="277">
        <f>MŠ!H33+ZŠ!H38</f>
        <v>0</v>
      </c>
      <c r="J18" s="152">
        <f>0</f>
        <v>0</v>
      </c>
      <c r="M18" s="153"/>
      <c r="N18" s="146"/>
    </row>
    <row r="19" spans="2:14" s="152" customFormat="1" ht="11.25" customHeight="1" thickBot="1" x14ac:dyDescent="0.4">
      <c r="B19" s="150"/>
      <c r="C19" s="151"/>
      <c r="F19" s="277"/>
      <c r="G19" s="277"/>
      <c r="H19" s="277"/>
      <c r="I19" s="277"/>
      <c r="M19" s="153"/>
      <c r="N19" s="146"/>
    </row>
    <row r="20" spans="2:14" s="143" customFormat="1" ht="19.5" customHeight="1" thickBot="1" x14ac:dyDescent="0.4">
      <c r="B20" s="150"/>
      <c r="C20" s="151"/>
      <c r="D20" s="152"/>
      <c r="E20" s="152"/>
      <c r="F20" s="277"/>
      <c r="G20" s="277"/>
      <c r="H20" s="391" t="s">
        <v>724</v>
      </c>
      <c r="I20" s="194" t="s">
        <v>725</v>
      </c>
      <c r="L20" s="152"/>
      <c r="M20" s="154"/>
      <c r="N20" s="146"/>
    </row>
    <row r="21" spans="2:14" s="143" customFormat="1" ht="21.75" customHeight="1" x14ac:dyDescent="0.35">
      <c r="B21" s="441" t="s">
        <v>726</v>
      </c>
      <c r="C21" s="442"/>
      <c r="D21" s="442"/>
      <c r="E21" s="442"/>
      <c r="F21" s="442"/>
      <c r="G21" s="193" t="s">
        <v>664</v>
      </c>
      <c r="H21" s="390">
        <f>IF(H22&gt;0,1,0)</f>
        <v>0</v>
      </c>
      <c r="I21" s="390">
        <f>IF(I22&gt;0,1,0)</f>
        <v>0</v>
      </c>
      <c r="L21" s="152"/>
      <c r="M21" s="154"/>
      <c r="N21" s="146"/>
    </row>
    <row r="22" spans="2:14" s="143" customFormat="1" ht="21.75" customHeight="1" thickBot="1" x14ac:dyDescent="0.4">
      <c r="B22" s="443"/>
      <c r="C22" s="444"/>
      <c r="D22" s="444"/>
      <c r="E22" s="444"/>
      <c r="F22" s="444"/>
      <c r="G22" s="389" t="s">
        <v>723</v>
      </c>
      <c r="H22" s="393">
        <f>MŠ!N21</f>
        <v>0</v>
      </c>
      <c r="I22" s="392">
        <f>ZŠ!N22</f>
        <v>0</v>
      </c>
      <c r="L22" s="156"/>
      <c r="M22" s="154"/>
      <c r="N22" s="146"/>
    </row>
    <row r="23" spans="2:14" s="152" customFormat="1" ht="10.5" customHeight="1" thickBot="1" x14ac:dyDescent="0.4">
      <c r="B23" s="150"/>
      <c r="C23" s="151"/>
      <c r="F23" s="277"/>
      <c r="G23" s="277"/>
      <c r="H23" s="277"/>
      <c r="I23" s="277"/>
      <c r="M23" s="153"/>
      <c r="N23" s="146"/>
    </row>
    <row r="24" spans="2:14" s="143" customFormat="1" ht="30" customHeight="1" x14ac:dyDescent="0.35">
      <c r="B24" s="426" t="s">
        <v>46</v>
      </c>
      <c r="C24" s="427"/>
      <c r="D24" s="427"/>
      <c r="E24" s="427"/>
      <c r="F24" s="427"/>
      <c r="G24" s="193" t="s">
        <v>13</v>
      </c>
      <c r="H24" s="193" t="s">
        <v>699</v>
      </c>
      <c r="I24" s="194" t="s">
        <v>50</v>
      </c>
      <c r="J24" s="152"/>
      <c r="L24" s="152"/>
      <c r="M24" s="154"/>
      <c r="N24" s="146"/>
    </row>
    <row r="25" spans="2:14" s="143" customFormat="1" ht="30" customHeight="1" thickBot="1" x14ac:dyDescent="0.4">
      <c r="B25" s="428"/>
      <c r="C25" s="429"/>
      <c r="D25" s="429"/>
      <c r="E25" s="429"/>
      <c r="F25" s="429"/>
      <c r="G25" s="149">
        <f>IF(G18=0,0,IF(H18&gt;0,ROUND(G18*100/F18,2), 100-I25-J25))</f>
        <v>0</v>
      </c>
      <c r="H25" s="149">
        <f>IF(H18&gt;0,ROUND(100-G25-I25-J25,2),0)</f>
        <v>0</v>
      </c>
      <c r="I25" s="155">
        <f>IF(I18=0,0,ROUND(I18*100/F18,2))</f>
        <v>0</v>
      </c>
      <c r="J25" s="396">
        <f>IF(J18=0,0,ROUND(J18*100/F18,2))</f>
        <v>0</v>
      </c>
      <c r="L25" s="156"/>
      <c r="M25" s="154"/>
      <c r="N25" s="146"/>
    </row>
    <row r="26" spans="2:14" s="268" customFormat="1" ht="24.75" customHeight="1" x14ac:dyDescent="0.35">
      <c r="B26" s="269" t="s">
        <v>10</v>
      </c>
      <c r="C26" s="270"/>
      <c r="D26" s="270"/>
      <c r="E26" s="270"/>
      <c r="F26" s="270"/>
      <c r="G26" s="270"/>
      <c r="H26" s="270"/>
      <c r="I26" s="270"/>
      <c r="J26" s="270"/>
      <c r="K26" s="270"/>
      <c r="L26" s="271"/>
      <c r="M26" s="272"/>
      <c r="N26" s="273"/>
    </row>
    <row r="27" spans="2:14" s="158" customFormat="1" ht="61.5" customHeight="1" x14ac:dyDescent="0.35">
      <c r="B27" s="157">
        <v>51610</v>
      </c>
      <c r="C27" s="424" t="s">
        <v>49</v>
      </c>
      <c r="D27" s="424"/>
      <c r="E27" s="424"/>
      <c r="F27" s="424"/>
      <c r="G27" s="424"/>
      <c r="H27" s="424"/>
      <c r="I27" s="424"/>
      <c r="J27" s="424"/>
      <c r="K27" s="424"/>
      <c r="L27" s="424"/>
      <c r="M27" s="425"/>
      <c r="N27" s="146"/>
    </row>
    <row r="28" spans="2:14" s="158" customFormat="1" ht="118.5" customHeight="1" x14ac:dyDescent="0.35">
      <c r="B28" s="157">
        <v>51710</v>
      </c>
      <c r="C28" s="424" t="s">
        <v>48</v>
      </c>
      <c r="D28" s="424"/>
      <c r="E28" s="424"/>
      <c r="F28" s="424"/>
      <c r="G28" s="424"/>
      <c r="H28" s="424"/>
      <c r="I28" s="424"/>
      <c r="J28" s="424"/>
      <c r="K28" s="424"/>
      <c r="L28" s="424"/>
      <c r="M28" s="425"/>
      <c r="N28" s="146"/>
    </row>
    <row r="29" spans="2:14" s="158" customFormat="1" ht="20.25" customHeight="1" x14ac:dyDescent="0.35">
      <c r="B29" s="157">
        <v>51510</v>
      </c>
      <c r="C29" s="424" t="s">
        <v>45</v>
      </c>
      <c r="D29" s="424"/>
      <c r="E29" s="424"/>
      <c r="F29" s="424"/>
      <c r="G29" s="424"/>
      <c r="H29" s="424"/>
      <c r="I29" s="424"/>
      <c r="J29" s="424"/>
      <c r="K29" s="424"/>
      <c r="L29" s="424"/>
      <c r="M29" s="425"/>
      <c r="N29" s="146"/>
    </row>
    <row r="30" spans="2:14" s="158" customFormat="1" ht="18.75" customHeight="1" thickBot="1" x14ac:dyDescent="0.4">
      <c r="B30" s="159" t="s">
        <v>27</v>
      </c>
      <c r="C30" s="160"/>
      <c r="D30" s="160"/>
      <c r="E30" s="160"/>
      <c r="F30" s="160"/>
      <c r="G30" s="160"/>
      <c r="H30" s="160"/>
      <c r="I30" s="160"/>
      <c r="J30" s="160"/>
      <c r="K30" s="160"/>
      <c r="L30" s="161"/>
      <c r="M30" s="162"/>
      <c r="N30" s="146"/>
    </row>
  </sheetData>
  <sheetProtection algorithmName="SHA-512" hashValue="v4KjTJ0ny9EDIxd4OGRj96dckk6867kCTYWaRbMRBx/A73ktwcDij5R/ea+KhrErHQ7sgq12FCfjYOSjj5Xs9A==" saltValue="LNLPW+ugQLIleqDhbThFGQ==" spinCount="100000" sheet="1" objects="1" scenarios="1" autoFilter="0"/>
  <mergeCells count="31">
    <mergeCell ref="B7:B11"/>
    <mergeCell ref="C7:F7"/>
    <mergeCell ref="K3:M3"/>
    <mergeCell ref="G5:I5"/>
    <mergeCell ref="K4:M4"/>
    <mergeCell ref="C6:F6"/>
    <mergeCell ref="I6:M6"/>
    <mergeCell ref="C9:F9"/>
    <mergeCell ref="I9:M9"/>
    <mergeCell ref="C10:F10"/>
    <mergeCell ref="I10:M10"/>
    <mergeCell ref="C11:F11"/>
    <mergeCell ref="I11:M11"/>
    <mergeCell ref="C8:F8"/>
    <mergeCell ref="I8:M8"/>
    <mergeCell ref="I7:M7"/>
    <mergeCell ref="C29:M29"/>
    <mergeCell ref="B24:F25"/>
    <mergeCell ref="C27:M27"/>
    <mergeCell ref="C28:M28"/>
    <mergeCell ref="C16:F16"/>
    <mergeCell ref="I16:M16"/>
    <mergeCell ref="B12:B16"/>
    <mergeCell ref="I17:M17"/>
    <mergeCell ref="B21:F22"/>
    <mergeCell ref="C12:F12"/>
    <mergeCell ref="C17:F17"/>
    <mergeCell ref="I12:M15"/>
    <mergeCell ref="C13:F13"/>
    <mergeCell ref="C14:F14"/>
    <mergeCell ref="C15:F15"/>
  </mergeCells>
  <conditionalFormatting sqref="G25:I25 H21 H22:I22">
    <cfRule type="cellIs" dxfId="44" priority="24" operator="greaterThan">
      <formula>0</formula>
    </cfRule>
  </conditionalFormatting>
  <conditionalFormatting sqref="J4">
    <cfRule type="expression" dxfId="43" priority="16">
      <formula>$J$4&gt;5000000</formula>
    </cfRule>
    <cfRule type="expression" dxfId="42" priority="17">
      <formula>$J$4&gt;$H$4</formula>
    </cfRule>
    <cfRule type="expression" priority="19" stopIfTrue="1">
      <formula>$J$4=0</formula>
    </cfRule>
    <cfRule type="expression" dxfId="41" priority="20">
      <formula>$J$4&lt;100000</formula>
    </cfRule>
  </conditionalFormatting>
  <conditionalFormatting sqref="G24:I24 G21:H21 H20:I20">
    <cfRule type="expression" dxfId="40" priority="58">
      <formula>#REF!&gt;0</formula>
    </cfRule>
  </conditionalFormatting>
  <conditionalFormatting sqref="I22">
    <cfRule type="expression" dxfId="39" priority="13">
      <formula>#REF!&gt;0</formula>
    </cfRule>
  </conditionalFormatting>
  <conditionalFormatting sqref="H22">
    <cfRule type="expression" dxfId="38" priority="3">
      <formula>#REF!&gt;0</formula>
    </cfRule>
  </conditionalFormatting>
  <conditionalFormatting sqref="I21">
    <cfRule type="cellIs" dxfId="37" priority="2" operator="greaterThan">
      <formula>0</formula>
    </cfRule>
  </conditionalFormatting>
  <conditionalFormatting sqref="I21">
    <cfRule type="expression" dxfId="36" priority="1">
      <formula>#REF!&gt;0</formula>
    </cfRule>
  </conditionalFormatting>
  <pageMargins left="0.31496062992125984" right="0.31496062992125984" top="0.59055118110236227"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5"/>
  <sheetViews>
    <sheetView topLeftCell="A6" workbookViewId="0">
      <selection activeCell="D5" sqref="D5"/>
    </sheetView>
  </sheetViews>
  <sheetFormatPr defaultColWidth="9.21875" defaultRowHeight="14.4" x14ac:dyDescent="0.3"/>
  <cols>
    <col min="1" max="1" width="1.77734375" style="365" customWidth="1"/>
    <col min="2" max="2" width="7.5546875" style="365" customWidth="1"/>
    <col min="3" max="3" width="2.77734375" style="365" hidden="1" customWidth="1"/>
    <col min="4" max="5" width="12" style="365" customWidth="1"/>
    <col min="6" max="6" width="17" style="365" customWidth="1"/>
    <col min="7" max="7" width="12.5546875" style="365" customWidth="1"/>
    <col min="8" max="8" width="17.77734375" style="365" customWidth="1"/>
    <col min="9" max="9" width="17.21875" style="365" customWidth="1"/>
    <col min="10" max="10" width="21.77734375" style="365" customWidth="1"/>
    <col min="11" max="11" width="12.44140625" style="365" customWidth="1"/>
    <col min="12" max="12" width="15" style="365" customWidth="1"/>
    <col min="13" max="13" width="0" style="365" hidden="1" customWidth="1"/>
    <col min="14" max="14" width="14.77734375" style="365" customWidth="1"/>
    <col min="15" max="15" width="4" style="365" customWidth="1"/>
    <col min="16" max="26" width="7.77734375" style="365" customWidth="1"/>
    <col min="27" max="16384" width="9.21875" style="365"/>
  </cols>
  <sheetData>
    <row r="1" spans="2:27" s="4" customFormat="1" ht="15.6" thickBot="1" x14ac:dyDescent="0.4">
      <c r="B1" s="64" t="s">
        <v>67</v>
      </c>
      <c r="G1" s="5"/>
      <c r="H1" s="5"/>
      <c r="I1" s="5"/>
      <c r="J1" s="5"/>
      <c r="L1" s="5"/>
      <c r="M1" s="9"/>
      <c r="N1" s="6"/>
      <c r="O1" s="9"/>
      <c r="P1" s="5" t="s">
        <v>113</v>
      </c>
      <c r="Q1" s="5"/>
      <c r="R1" s="5"/>
      <c r="S1" s="5"/>
      <c r="T1" s="5"/>
      <c r="U1" s="5"/>
      <c r="V1" s="5"/>
      <c r="W1" s="5"/>
      <c r="X1" s="5"/>
      <c r="Y1" s="5"/>
      <c r="Z1" s="5"/>
    </row>
    <row r="2" spans="2:27" s="4" customFormat="1" ht="9.75" customHeight="1" x14ac:dyDescent="0.35">
      <c r="B2" s="13"/>
      <c r="C2" s="14"/>
      <c r="D2" s="14"/>
      <c r="E2" s="14"/>
      <c r="F2" s="14"/>
      <c r="G2" s="14"/>
      <c r="H2" s="484" t="s">
        <v>51</v>
      </c>
      <c r="I2" s="485"/>
      <c r="J2" s="486"/>
      <c r="K2" s="493" t="s">
        <v>28</v>
      </c>
      <c r="L2" s="496" t="s">
        <v>30</v>
      </c>
      <c r="M2" s="223">
        <v>200000</v>
      </c>
      <c r="N2" s="499" t="s">
        <v>29</v>
      </c>
      <c r="O2" s="9"/>
      <c r="P2" s="510" t="s">
        <v>11</v>
      </c>
      <c r="Q2" s="475" t="s">
        <v>0</v>
      </c>
      <c r="R2" s="475" t="s">
        <v>83</v>
      </c>
      <c r="S2" s="475" t="s">
        <v>84</v>
      </c>
      <c r="T2" s="506" t="s">
        <v>85</v>
      </c>
      <c r="U2" s="508" t="s">
        <v>3</v>
      </c>
      <c r="V2" s="475" t="s">
        <v>4</v>
      </c>
      <c r="W2" s="475" t="s">
        <v>5</v>
      </c>
      <c r="X2" s="475" t="s">
        <v>6</v>
      </c>
      <c r="Y2" s="477" t="s">
        <v>7</v>
      </c>
      <c r="Z2" s="479" t="s">
        <v>2</v>
      </c>
    </row>
    <row r="3" spans="2:27" s="4" customFormat="1" ht="25.5" customHeight="1" x14ac:dyDescent="0.35">
      <c r="B3" s="481" t="s">
        <v>59</v>
      </c>
      <c r="C3" s="482"/>
      <c r="D3" s="482"/>
      <c r="E3" s="482"/>
      <c r="F3" s="482"/>
      <c r="G3" s="483"/>
      <c r="H3" s="487"/>
      <c r="I3" s="488"/>
      <c r="J3" s="489"/>
      <c r="K3" s="494"/>
      <c r="L3" s="497"/>
      <c r="M3" s="223">
        <v>1500</v>
      </c>
      <c r="N3" s="500"/>
      <c r="O3" s="9"/>
      <c r="P3" s="511"/>
      <c r="Q3" s="476"/>
      <c r="R3" s="476"/>
      <c r="S3" s="476"/>
      <c r="T3" s="507"/>
      <c r="U3" s="509"/>
      <c r="V3" s="476"/>
      <c r="W3" s="476"/>
      <c r="X3" s="476"/>
      <c r="Y3" s="478"/>
      <c r="Z3" s="480"/>
    </row>
    <row r="4" spans="2:27" s="5" customFormat="1" ht="41.25" customHeight="1" x14ac:dyDescent="0.4">
      <c r="B4" s="15"/>
      <c r="C4" s="16"/>
      <c r="D4" s="195" t="s">
        <v>57</v>
      </c>
      <c r="E4" s="196" t="s">
        <v>36</v>
      </c>
      <c r="F4" s="196" t="s">
        <v>19</v>
      </c>
      <c r="G4" s="19"/>
      <c r="H4" s="487"/>
      <c r="I4" s="488"/>
      <c r="J4" s="489"/>
      <c r="K4" s="494"/>
      <c r="L4" s="497"/>
      <c r="M4" s="224">
        <f>IF(SUM($U$8:$U$30)&lt;&gt;0,1,0)</f>
        <v>0</v>
      </c>
      <c r="N4" s="500"/>
      <c r="O4" s="9"/>
      <c r="P4" s="511"/>
      <c r="Q4" s="476"/>
      <c r="R4" s="476"/>
      <c r="S4" s="476"/>
      <c r="T4" s="507"/>
      <c r="U4" s="509"/>
      <c r="V4" s="476"/>
      <c r="W4" s="476"/>
      <c r="X4" s="476"/>
      <c r="Y4" s="478"/>
      <c r="Z4" s="480"/>
    </row>
    <row r="5" spans="2:27" s="7" customFormat="1" ht="28.5" customHeight="1" x14ac:dyDescent="0.4">
      <c r="B5" s="15"/>
      <c r="C5" s="16"/>
      <c r="D5" s="242"/>
      <c r="E5" s="243" t="s">
        <v>37</v>
      </c>
      <c r="F5" s="197">
        <f>IF(M6&gt;5000000,5000000,M6)</f>
        <v>0</v>
      </c>
      <c r="G5" s="18"/>
      <c r="H5" s="487"/>
      <c r="I5" s="488"/>
      <c r="J5" s="489"/>
      <c r="K5" s="494"/>
      <c r="L5" s="497"/>
      <c r="M5" s="225">
        <f>IF((D5=0),IF(N31&gt;0,1,0),0)</f>
        <v>0</v>
      </c>
      <c r="N5" s="500"/>
      <c r="O5" s="9"/>
      <c r="P5" s="511"/>
      <c r="Q5" s="476"/>
      <c r="R5" s="476"/>
      <c r="S5" s="476"/>
      <c r="T5" s="507"/>
      <c r="U5" s="509"/>
      <c r="V5" s="476"/>
      <c r="W5" s="476"/>
      <c r="X5" s="476"/>
      <c r="Y5" s="478"/>
      <c r="Z5" s="480"/>
      <c r="AA5" s="120"/>
    </row>
    <row r="6" spans="2:27" s="1" customFormat="1" ht="18" customHeight="1" thickBot="1" x14ac:dyDescent="0.35">
      <c r="B6" s="15"/>
      <c r="C6" s="17"/>
      <c r="D6" s="17"/>
      <c r="E6" s="17"/>
      <c r="F6" s="17"/>
      <c r="G6" s="18"/>
      <c r="H6" s="490"/>
      <c r="I6" s="491"/>
      <c r="J6" s="492"/>
      <c r="K6" s="495"/>
      <c r="L6" s="498"/>
      <c r="M6" s="219">
        <f>IF(D5&gt;0,M2+D5*M3,0)</f>
        <v>0</v>
      </c>
      <c r="N6" s="501"/>
      <c r="O6" s="10"/>
      <c r="P6" s="502" t="s">
        <v>9</v>
      </c>
      <c r="Q6" s="503"/>
      <c r="R6" s="503"/>
      <c r="S6" s="503"/>
      <c r="T6" s="503"/>
      <c r="U6" s="504" t="s">
        <v>8</v>
      </c>
      <c r="V6" s="503"/>
      <c r="W6" s="503"/>
      <c r="X6" s="503"/>
      <c r="Y6" s="505"/>
      <c r="Z6" s="20" t="s">
        <v>1</v>
      </c>
    </row>
    <row r="7" spans="2:27" s="1" customFormat="1" ht="19.8" thickBot="1" x14ac:dyDescent="0.35">
      <c r="B7" s="512" t="s">
        <v>68</v>
      </c>
      <c r="C7" s="513"/>
      <c r="D7" s="513"/>
      <c r="E7" s="513"/>
      <c r="F7" s="513"/>
      <c r="G7" s="513"/>
      <c r="H7" s="514" t="str">
        <f>H31</f>
        <v xml:space="preserve"> možno ještě rozdělit</v>
      </c>
      <c r="I7" s="514"/>
      <c r="J7" s="514"/>
      <c r="K7" s="361">
        <f>K31</f>
        <v>0</v>
      </c>
      <c r="L7" s="361"/>
      <c r="M7" s="50">
        <f>M31</f>
        <v>0</v>
      </c>
      <c r="N7" s="51">
        <f>N31</f>
        <v>0</v>
      </c>
      <c r="O7" s="10"/>
      <c r="P7" s="52">
        <v>54000</v>
      </c>
      <c r="Q7" s="53">
        <v>50501</v>
      </c>
      <c r="R7" s="53">
        <v>52602</v>
      </c>
      <c r="S7" s="53">
        <v>52106</v>
      </c>
      <c r="T7" s="121">
        <v>51212</v>
      </c>
      <c r="U7" s="54">
        <v>51010</v>
      </c>
      <c r="V7" s="55">
        <v>51610</v>
      </c>
      <c r="W7" s="55">
        <v>51710</v>
      </c>
      <c r="X7" s="55">
        <v>51510</v>
      </c>
      <c r="Y7" s="56">
        <v>52510</v>
      </c>
      <c r="Z7" s="395">
        <v>60000</v>
      </c>
    </row>
    <row r="8" spans="2:27" s="1" customFormat="1" ht="30" customHeight="1" x14ac:dyDescent="0.35">
      <c r="B8" s="21" t="s">
        <v>669</v>
      </c>
      <c r="C8" s="319">
        <v>3</v>
      </c>
      <c r="D8" s="515" t="s">
        <v>70</v>
      </c>
      <c r="E8" s="515"/>
      <c r="F8" s="515"/>
      <c r="G8" s="516"/>
      <c r="H8" s="517" t="s">
        <v>53</v>
      </c>
      <c r="I8" s="515"/>
      <c r="J8" s="518"/>
      <c r="K8" s="22">
        <v>4299</v>
      </c>
      <c r="L8" s="244">
        <v>0</v>
      </c>
      <c r="M8" s="203">
        <f>IF($E$5="Ano",0,L8)</f>
        <v>0</v>
      </c>
      <c r="N8" s="29">
        <f>K8*M8</f>
        <v>0</v>
      </c>
      <c r="O8" s="9"/>
      <c r="P8" s="32"/>
      <c r="Q8" s="326">
        <f>M8*1/120</f>
        <v>0</v>
      </c>
      <c r="R8" s="33"/>
      <c r="S8" s="34"/>
      <c r="T8" s="122"/>
      <c r="U8" s="35">
        <f>IF($M8&lt;&gt;0,"X",0)</f>
        <v>0</v>
      </c>
      <c r="V8" s="34">
        <f>IF($M8&lt;&gt;0,"XXX",0)</f>
        <v>0</v>
      </c>
      <c r="W8" s="34">
        <f>IF($M8&lt;&gt;0,"XXX",0)</f>
        <v>0</v>
      </c>
      <c r="X8" s="34">
        <f>IF($M8&lt;&gt;0,"XXX",0)</f>
        <v>0</v>
      </c>
      <c r="Y8" s="36"/>
      <c r="Z8" s="138"/>
    </row>
    <row r="9" spans="2:27" s="1" customFormat="1" ht="30" hidden="1" customHeight="1" x14ac:dyDescent="0.35">
      <c r="B9" s="23"/>
      <c r="C9" s="320"/>
      <c r="D9" s="230"/>
      <c r="E9" s="230"/>
      <c r="F9" s="230"/>
      <c r="G9" s="231"/>
      <c r="H9" s="232"/>
      <c r="I9" s="233"/>
      <c r="J9" s="234"/>
      <c r="K9" s="25"/>
      <c r="L9" s="3"/>
      <c r="M9" s="204"/>
      <c r="N9" s="30"/>
      <c r="O9" s="9"/>
      <c r="P9" s="37"/>
      <c r="Q9" s="327"/>
      <c r="R9" s="38"/>
      <c r="S9" s="39"/>
      <c r="T9" s="123"/>
      <c r="U9" s="40"/>
      <c r="V9" s="39"/>
      <c r="W9" s="39"/>
      <c r="X9" s="39"/>
      <c r="Y9" s="41"/>
      <c r="Z9" s="139"/>
    </row>
    <row r="10" spans="2:27" s="1" customFormat="1" ht="30" customHeight="1" x14ac:dyDescent="0.35">
      <c r="B10" s="26" t="s">
        <v>670</v>
      </c>
      <c r="C10" s="319">
        <v>3</v>
      </c>
      <c r="D10" s="519" t="s">
        <v>71</v>
      </c>
      <c r="E10" s="520"/>
      <c r="F10" s="520"/>
      <c r="G10" s="521"/>
      <c r="H10" s="522" t="s">
        <v>54</v>
      </c>
      <c r="I10" s="520"/>
      <c r="J10" s="520"/>
      <c r="K10" s="119">
        <v>6887</v>
      </c>
      <c r="L10" s="241">
        <v>0</v>
      </c>
      <c r="M10" s="206">
        <f>IF($E$5="Ano",0,L10)</f>
        <v>0</v>
      </c>
      <c r="N10" s="31">
        <f>K10*M10</f>
        <v>0</v>
      </c>
      <c r="O10" s="9"/>
      <c r="P10" s="42"/>
      <c r="Q10" s="328">
        <f>M10*1/120</f>
        <v>0</v>
      </c>
      <c r="R10" s="43"/>
      <c r="S10" s="44"/>
      <c r="T10" s="124"/>
      <c r="U10" s="45">
        <f>IF($M10&lt;&gt;0,"X",0)</f>
        <v>0</v>
      </c>
      <c r="V10" s="44">
        <f>IF($M10&lt;&gt;0,"XXX",0)</f>
        <v>0</v>
      </c>
      <c r="W10" s="44">
        <f>IF($M10&lt;&gt;0,"XXX",0)</f>
        <v>0</v>
      </c>
      <c r="X10" s="44">
        <f>IF($M10&lt;&gt;0,"XXX",0)</f>
        <v>0</v>
      </c>
      <c r="Y10" s="46"/>
      <c r="Z10" s="137"/>
    </row>
    <row r="11" spans="2:27" s="1" customFormat="1" ht="30" hidden="1" customHeight="1" x14ac:dyDescent="0.35">
      <c r="B11" s="26"/>
      <c r="C11" s="321"/>
      <c r="D11" s="24"/>
      <c r="E11" s="24"/>
      <c r="F11" s="24"/>
      <c r="G11" s="235"/>
      <c r="H11" s="236"/>
      <c r="I11" s="235"/>
      <c r="J11" s="237"/>
      <c r="K11" s="27"/>
      <c r="L11" s="2"/>
      <c r="M11" s="204"/>
      <c r="N11" s="31"/>
      <c r="O11" s="9"/>
      <c r="P11" s="42"/>
      <c r="Q11" s="328"/>
      <c r="R11" s="43"/>
      <c r="S11" s="44"/>
      <c r="T11" s="124"/>
      <c r="U11" s="45"/>
      <c r="V11" s="44"/>
      <c r="W11" s="44"/>
      <c r="X11" s="44"/>
      <c r="Y11" s="46"/>
      <c r="Z11" s="137"/>
    </row>
    <row r="12" spans="2:27" s="1" customFormat="1" ht="30" customHeight="1" x14ac:dyDescent="0.35">
      <c r="B12" s="26" t="s">
        <v>671</v>
      </c>
      <c r="C12" s="319">
        <v>3</v>
      </c>
      <c r="D12" s="519" t="s">
        <v>72</v>
      </c>
      <c r="E12" s="520"/>
      <c r="F12" s="520"/>
      <c r="G12" s="521"/>
      <c r="H12" s="522" t="s">
        <v>55</v>
      </c>
      <c r="I12" s="520"/>
      <c r="J12" s="520"/>
      <c r="K12" s="27">
        <v>34435</v>
      </c>
      <c r="L12" s="241">
        <v>0</v>
      </c>
      <c r="M12" s="206">
        <f>IF($E$5="Ano",0,L12)</f>
        <v>0</v>
      </c>
      <c r="N12" s="31">
        <f>K12*M12</f>
        <v>0</v>
      </c>
      <c r="O12" s="9"/>
      <c r="P12" s="42"/>
      <c r="Q12" s="328">
        <f>M12*1/24</f>
        <v>0</v>
      </c>
      <c r="R12" s="43"/>
      <c r="S12" s="44"/>
      <c r="T12" s="124"/>
      <c r="U12" s="45">
        <f>IF($M12&lt;&gt;0,"X",0)</f>
        <v>0</v>
      </c>
      <c r="V12" s="44">
        <f>IF($M12&lt;&gt;0,"XXX",0)</f>
        <v>0</v>
      </c>
      <c r="W12" s="44">
        <f>IF($M12&lt;&gt;0,"XXX",0)</f>
        <v>0</v>
      </c>
      <c r="X12" s="44">
        <f>IF($M12&lt;&gt;0,"XXX",0)</f>
        <v>0</v>
      </c>
      <c r="Y12" s="46"/>
      <c r="Z12" s="137"/>
    </row>
    <row r="13" spans="2:27" s="1" customFormat="1" ht="30" hidden="1" customHeight="1" x14ac:dyDescent="0.35">
      <c r="B13" s="26"/>
      <c r="C13" s="321"/>
      <c r="D13" s="28"/>
      <c r="E13" s="28"/>
      <c r="F13" s="28"/>
      <c r="G13" s="238"/>
      <c r="H13" s="239"/>
      <c r="I13" s="238"/>
      <c r="J13" s="240"/>
      <c r="K13" s="27"/>
      <c r="L13" s="2"/>
      <c r="M13" s="204"/>
      <c r="N13" s="31"/>
      <c r="O13" s="9"/>
      <c r="P13" s="42"/>
      <c r="Q13" s="328"/>
      <c r="R13" s="43"/>
      <c r="S13" s="44"/>
      <c r="T13" s="124"/>
      <c r="U13" s="45"/>
      <c r="V13" s="44"/>
      <c r="W13" s="44"/>
      <c r="X13" s="44"/>
      <c r="Y13" s="46"/>
      <c r="Z13" s="137"/>
    </row>
    <row r="14" spans="2:27" s="1" customFormat="1" ht="30" customHeight="1" x14ac:dyDescent="0.35">
      <c r="B14" s="26" t="s">
        <v>672</v>
      </c>
      <c r="C14" s="319">
        <v>3</v>
      </c>
      <c r="D14" s="519" t="s">
        <v>73</v>
      </c>
      <c r="E14" s="520"/>
      <c r="F14" s="520"/>
      <c r="G14" s="521"/>
      <c r="H14" s="522" t="s">
        <v>56</v>
      </c>
      <c r="I14" s="520"/>
      <c r="J14" s="520"/>
      <c r="K14" s="27">
        <v>5947</v>
      </c>
      <c r="L14" s="241">
        <v>0</v>
      </c>
      <c r="M14" s="206">
        <f>IF($E$5="Ano",0,L14)</f>
        <v>0</v>
      </c>
      <c r="N14" s="31">
        <f>K14*M14</f>
        <v>0</v>
      </c>
      <c r="O14" s="9"/>
      <c r="P14" s="42"/>
      <c r="Q14" s="328">
        <f>M14*1/24</f>
        <v>0</v>
      </c>
      <c r="R14" s="43"/>
      <c r="S14" s="44"/>
      <c r="T14" s="124"/>
      <c r="U14" s="45">
        <f>IF($M14&lt;&gt;0,"X",0)</f>
        <v>0</v>
      </c>
      <c r="V14" s="44">
        <f>IF($M14&lt;&gt;0,"XXX",0)</f>
        <v>0</v>
      </c>
      <c r="W14" s="44">
        <f>IF($M14&lt;&gt;0,"XXX",0)</f>
        <v>0</v>
      </c>
      <c r="X14" s="44">
        <f>IF($M14&lt;&gt;0,"XXX",0)</f>
        <v>0</v>
      </c>
      <c r="Y14" s="46"/>
      <c r="Z14" s="137"/>
    </row>
    <row r="15" spans="2:27" s="1" customFormat="1" ht="30" hidden="1" customHeight="1" x14ac:dyDescent="0.35">
      <c r="B15" s="26"/>
      <c r="C15" s="321"/>
      <c r="D15" s="28"/>
      <c r="E15" s="28"/>
      <c r="F15" s="28"/>
      <c r="G15" s="238"/>
      <c r="H15" s="239"/>
      <c r="I15" s="238"/>
      <c r="J15" s="240"/>
      <c r="K15" s="27"/>
      <c r="L15" s="2"/>
      <c r="M15" s="205"/>
      <c r="N15" s="31"/>
      <c r="O15" s="9"/>
      <c r="P15" s="42"/>
      <c r="Q15" s="328"/>
      <c r="R15" s="43"/>
      <c r="S15" s="44"/>
      <c r="T15" s="124"/>
      <c r="U15" s="45"/>
      <c r="V15" s="44"/>
      <c r="W15" s="44"/>
      <c r="X15" s="44"/>
      <c r="Y15" s="46"/>
      <c r="Z15" s="137"/>
    </row>
    <row r="16" spans="2:27" s="1" customFormat="1" ht="31.5" customHeight="1" x14ac:dyDescent="0.35">
      <c r="B16" s="26" t="s">
        <v>673</v>
      </c>
      <c r="C16" s="319">
        <v>3</v>
      </c>
      <c r="D16" s="519" t="s">
        <v>74</v>
      </c>
      <c r="E16" s="520"/>
      <c r="F16" s="520"/>
      <c r="G16" s="521"/>
      <c r="H16" s="522" t="s">
        <v>75</v>
      </c>
      <c r="I16" s="520"/>
      <c r="J16" s="520"/>
      <c r="K16" s="27">
        <v>3896</v>
      </c>
      <c r="L16" s="241">
        <v>0</v>
      </c>
      <c r="M16" s="205">
        <f>L16</f>
        <v>0</v>
      </c>
      <c r="N16" s="31">
        <f>K16*M16</f>
        <v>0</v>
      </c>
      <c r="O16" s="9"/>
      <c r="P16" s="42"/>
      <c r="Q16" s="328">
        <f>M16*1/120</f>
        <v>0</v>
      </c>
      <c r="R16" s="43"/>
      <c r="S16" s="44"/>
      <c r="T16" s="124"/>
      <c r="U16" s="45">
        <f>IF($M16&lt;&gt;0,"X",0)</f>
        <v>0</v>
      </c>
      <c r="V16" s="44">
        <f>IF($M16&lt;&gt;0,"XXX",0)</f>
        <v>0</v>
      </c>
      <c r="W16" s="44">
        <f>IF($M16&lt;&gt;0,"XXX",0)</f>
        <v>0</v>
      </c>
      <c r="X16" s="44">
        <f>IF($M16&lt;&gt;0,"XXX",0)</f>
        <v>0</v>
      </c>
      <c r="Y16" s="44"/>
      <c r="Z16" s="137"/>
    </row>
    <row r="17" spans="2:26" s="1" customFormat="1" ht="31.5" hidden="1" customHeight="1" x14ac:dyDescent="0.35">
      <c r="B17" s="26"/>
      <c r="C17" s="28"/>
      <c r="D17" s="28"/>
      <c r="E17" s="28"/>
      <c r="F17" s="28"/>
      <c r="G17" s="238"/>
      <c r="H17" s="239"/>
      <c r="I17" s="238"/>
      <c r="J17" s="240"/>
      <c r="K17" s="27"/>
      <c r="L17" s="2"/>
      <c r="M17" s="205"/>
      <c r="N17" s="31"/>
      <c r="O17" s="9"/>
      <c r="P17" s="42"/>
      <c r="Q17" s="43"/>
      <c r="R17" s="43"/>
      <c r="S17" s="44"/>
      <c r="T17" s="124"/>
      <c r="U17" s="45"/>
      <c r="V17" s="44"/>
      <c r="W17" s="44"/>
      <c r="X17" s="44"/>
      <c r="Y17" s="44"/>
      <c r="Z17" s="137"/>
    </row>
    <row r="18" spans="2:26" s="1" customFormat="1" ht="31.5" customHeight="1" x14ac:dyDescent="0.35">
      <c r="B18" s="26" t="s">
        <v>674</v>
      </c>
      <c r="C18" s="322">
        <v>2</v>
      </c>
      <c r="D18" s="519" t="s">
        <v>86</v>
      </c>
      <c r="E18" s="520"/>
      <c r="F18" s="520"/>
      <c r="G18" s="521"/>
      <c r="H18" s="522" t="s">
        <v>698</v>
      </c>
      <c r="I18" s="520"/>
      <c r="J18" s="520"/>
      <c r="K18" s="27">
        <v>5290</v>
      </c>
      <c r="L18" s="241">
        <v>0</v>
      </c>
      <c r="M18" s="205">
        <f>L18</f>
        <v>0</v>
      </c>
      <c r="N18" s="31">
        <f>K18*M18</f>
        <v>0</v>
      </c>
      <c r="O18" s="9"/>
      <c r="P18" s="42">
        <f>2*M18</f>
        <v>0</v>
      </c>
      <c r="Q18" s="43"/>
      <c r="R18" s="43"/>
      <c r="S18" s="44"/>
      <c r="T18" s="124"/>
      <c r="U18" s="45"/>
      <c r="V18" s="44"/>
      <c r="W18" s="44"/>
      <c r="X18" s="44"/>
      <c r="Y18" s="44">
        <v>0</v>
      </c>
      <c r="Z18" s="137">
        <v>0</v>
      </c>
    </row>
    <row r="19" spans="2:26" s="1" customFormat="1" ht="30" hidden="1" customHeight="1" x14ac:dyDescent="0.35">
      <c r="B19" s="26"/>
      <c r="C19" s="28"/>
      <c r="D19" s="28"/>
      <c r="E19" s="28"/>
      <c r="F19" s="28"/>
      <c r="G19" s="238"/>
      <c r="H19" s="239"/>
      <c r="I19" s="238"/>
      <c r="J19" s="240"/>
      <c r="K19" s="27"/>
      <c r="L19" s="2"/>
      <c r="M19" s="205"/>
      <c r="N19" s="31"/>
      <c r="O19" s="9"/>
      <c r="P19" s="42"/>
      <c r="Q19" s="43"/>
      <c r="R19" s="43"/>
      <c r="S19" s="44"/>
      <c r="T19" s="124"/>
      <c r="U19" s="45"/>
      <c r="V19" s="44"/>
      <c r="W19" s="44"/>
      <c r="X19" s="44"/>
      <c r="Y19" s="44"/>
      <c r="Z19" s="137"/>
    </row>
    <row r="20" spans="2:26" s="1" customFormat="1" ht="30" hidden="1" customHeight="1" x14ac:dyDescent="0.35">
      <c r="B20" s="26"/>
      <c r="C20" s="28"/>
      <c r="D20" s="28"/>
      <c r="E20" s="28"/>
      <c r="F20" s="28"/>
      <c r="G20" s="238"/>
      <c r="H20" s="239"/>
      <c r="I20" s="238"/>
      <c r="J20" s="240"/>
      <c r="K20" s="27"/>
      <c r="L20" s="2"/>
      <c r="M20" s="205"/>
      <c r="N20" s="31"/>
      <c r="O20" s="9"/>
      <c r="P20" s="42"/>
      <c r="Q20" s="43"/>
      <c r="R20" s="43"/>
      <c r="S20" s="44"/>
      <c r="T20" s="124"/>
      <c r="U20" s="45"/>
      <c r="V20" s="44"/>
      <c r="W20" s="44"/>
      <c r="X20" s="44"/>
      <c r="Y20" s="44"/>
      <c r="Z20" s="137"/>
    </row>
    <row r="21" spans="2:26" s="1" customFormat="1" ht="30" customHeight="1" x14ac:dyDescent="0.35">
      <c r="B21" s="26" t="s">
        <v>676</v>
      </c>
      <c r="C21" s="322">
        <v>2</v>
      </c>
      <c r="D21" s="519" t="s">
        <v>675</v>
      </c>
      <c r="E21" s="520"/>
      <c r="F21" s="520"/>
      <c r="G21" s="521"/>
      <c r="H21" s="522" t="s">
        <v>681</v>
      </c>
      <c r="I21" s="520"/>
      <c r="J21" s="520"/>
      <c r="K21" s="27"/>
      <c r="L21" s="358">
        <f>'stáž MŠ'!M507</f>
        <v>0</v>
      </c>
      <c r="M21" s="205">
        <f>L21</f>
        <v>0</v>
      </c>
      <c r="N21" s="31">
        <f>'stáž MŠ'!L507</f>
        <v>0</v>
      </c>
      <c r="O21" s="9"/>
      <c r="P21" s="42">
        <f>M21</f>
        <v>0</v>
      </c>
      <c r="Q21" s="43"/>
      <c r="R21" s="43"/>
      <c r="S21" s="44"/>
      <c r="T21" s="124"/>
      <c r="U21" s="45"/>
      <c r="V21" s="44"/>
      <c r="W21" s="44"/>
      <c r="X21" s="44"/>
      <c r="Y21" s="44">
        <f t="shared" ref="Y21" si="0">P21</f>
        <v>0</v>
      </c>
      <c r="Z21" s="137">
        <f>P21</f>
        <v>0</v>
      </c>
    </row>
    <row r="22" spans="2:26" s="1" customFormat="1" ht="30" hidden="1" customHeight="1" x14ac:dyDescent="0.35">
      <c r="B22" s="26"/>
      <c r="C22" s="28"/>
      <c r="D22" s="28"/>
      <c r="E22" s="28"/>
      <c r="F22" s="28"/>
      <c r="G22" s="238"/>
      <c r="H22" s="239"/>
      <c r="I22" s="238"/>
      <c r="J22" s="240"/>
      <c r="K22" s="27"/>
      <c r="L22" s="2"/>
      <c r="M22" s="205"/>
      <c r="N22" s="31"/>
      <c r="O22" s="9"/>
      <c r="P22" s="42"/>
      <c r="Q22" s="43"/>
      <c r="R22" s="43"/>
      <c r="S22" s="44"/>
      <c r="T22" s="124"/>
      <c r="U22" s="45"/>
      <c r="V22" s="44"/>
      <c r="W22" s="44"/>
      <c r="X22" s="44"/>
      <c r="Y22" s="44"/>
      <c r="Z22" s="137"/>
    </row>
    <row r="23" spans="2:26" s="1" customFormat="1" ht="30" customHeight="1" x14ac:dyDescent="0.35">
      <c r="B23" s="26" t="s">
        <v>677</v>
      </c>
      <c r="C23" s="317" t="s">
        <v>76</v>
      </c>
      <c r="D23" s="523" t="s">
        <v>105</v>
      </c>
      <c r="E23" s="524"/>
      <c r="F23" s="524"/>
      <c r="G23" s="525"/>
      <c r="H23" s="522" t="s">
        <v>77</v>
      </c>
      <c r="I23" s="520"/>
      <c r="J23" s="520"/>
      <c r="K23" s="27">
        <f>IF(D23="",0,LEFT(RIGHT(D23,8),2)*2000)</f>
        <v>128000</v>
      </c>
      <c r="L23" s="241">
        <v>0</v>
      </c>
      <c r="M23" s="205">
        <f>K23*L23</f>
        <v>0</v>
      </c>
      <c r="N23" s="31">
        <f>K23*L23</f>
        <v>0</v>
      </c>
      <c r="O23" s="9"/>
      <c r="P23" s="42"/>
      <c r="Q23" s="43"/>
      <c r="R23" s="43"/>
      <c r="S23" s="43">
        <f>M23/128000</f>
        <v>0</v>
      </c>
      <c r="T23" s="124"/>
      <c r="U23" s="45">
        <f>IF($M23&lt;&gt;0,"X",0)</f>
        <v>0</v>
      </c>
      <c r="V23" s="44">
        <f>IF($M23&lt;&gt;0,"XXX",0)</f>
        <v>0</v>
      </c>
      <c r="W23" s="44">
        <f>IF($M23&lt;&gt;0,"XXX",0)</f>
        <v>0</v>
      </c>
      <c r="X23" s="44">
        <f>IF($M23&lt;&gt;0,"XXX",0)</f>
        <v>0</v>
      </c>
      <c r="Y23" s="44"/>
      <c r="Z23" s="137"/>
    </row>
    <row r="24" spans="2:26" s="1" customFormat="1" ht="28.5" hidden="1" customHeight="1" x14ac:dyDescent="0.35">
      <c r="B24" s="26"/>
      <c r="C24" s="28"/>
      <c r="D24" s="28"/>
      <c r="E24" s="28"/>
      <c r="F24" s="28"/>
      <c r="G24" s="238"/>
      <c r="H24" s="239"/>
      <c r="I24" s="238"/>
      <c r="J24" s="240"/>
      <c r="K24" s="27"/>
      <c r="L24" s="2"/>
      <c r="M24" s="205"/>
      <c r="N24" s="31"/>
      <c r="O24" s="9"/>
      <c r="P24" s="42"/>
      <c r="Q24" s="43"/>
      <c r="R24" s="43"/>
      <c r="S24" s="44"/>
      <c r="T24" s="124"/>
      <c r="U24" s="45"/>
      <c r="V24" s="44"/>
      <c r="W24" s="44"/>
      <c r="X24" s="44"/>
      <c r="Y24" s="47"/>
      <c r="Z24" s="137"/>
    </row>
    <row r="25" spans="2:26" s="1" customFormat="1" ht="30" customHeight="1" x14ac:dyDescent="0.35">
      <c r="B25" s="26" t="s">
        <v>678</v>
      </c>
      <c r="C25" s="317" t="s">
        <v>76</v>
      </c>
      <c r="D25" s="519" t="s">
        <v>720</v>
      </c>
      <c r="E25" s="520"/>
      <c r="F25" s="520"/>
      <c r="G25" s="521"/>
      <c r="H25" s="522" t="s">
        <v>78</v>
      </c>
      <c r="I25" s="520"/>
      <c r="J25" s="520"/>
      <c r="K25" s="27">
        <v>5256</v>
      </c>
      <c r="L25" s="241">
        <v>0</v>
      </c>
      <c r="M25" s="205">
        <f>L25</f>
        <v>0</v>
      </c>
      <c r="N25" s="31">
        <f>K25*M25</f>
        <v>0</v>
      </c>
      <c r="O25" s="394">
        <f>IF(AND(M25=0,D5&gt;0),1,0)</f>
        <v>0</v>
      </c>
      <c r="P25" s="42"/>
      <c r="Q25" s="43"/>
      <c r="R25" s="43"/>
      <c r="S25" s="44"/>
      <c r="T25" s="124">
        <f>M25</f>
        <v>0</v>
      </c>
      <c r="U25" s="45">
        <f>IF($M25&lt;&gt;0,"X",0)</f>
        <v>0</v>
      </c>
      <c r="V25" s="44">
        <f>IF($M25&lt;&gt;0,"XXX",0)</f>
        <v>0</v>
      </c>
      <c r="W25" s="44">
        <f>IF($M25&lt;&gt;0,"XXX",0)</f>
        <v>0</v>
      </c>
      <c r="X25" s="44">
        <f>IF($M25&lt;&gt;0,"XXX",0)</f>
        <v>0</v>
      </c>
      <c r="Y25" s="47"/>
      <c r="Z25" s="137"/>
    </row>
    <row r="26" spans="2:26" s="1" customFormat="1" ht="28.5" hidden="1" customHeight="1" x14ac:dyDescent="0.35">
      <c r="B26" s="26"/>
      <c r="C26" s="323"/>
      <c r="D26" s="28"/>
      <c r="E26" s="28"/>
      <c r="F26" s="28"/>
      <c r="G26" s="238"/>
      <c r="H26" s="239"/>
      <c r="I26" s="238"/>
      <c r="J26" s="240"/>
      <c r="K26" s="27"/>
      <c r="L26" s="2"/>
      <c r="M26" s="205"/>
      <c r="N26" s="31"/>
      <c r="O26" s="9"/>
      <c r="P26" s="42"/>
      <c r="Q26" s="43"/>
      <c r="R26" s="43"/>
      <c r="S26" s="44"/>
      <c r="T26" s="124"/>
      <c r="U26" s="45"/>
      <c r="V26" s="44"/>
      <c r="W26" s="44"/>
      <c r="X26" s="44"/>
      <c r="Y26" s="47"/>
      <c r="Z26" s="137"/>
    </row>
    <row r="27" spans="2:26" s="1" customFormat="1" ht="30" customHeight="1" x14ac:dyDescent="0.35">
      <c r="B27" s="26" t="s">
        <v>679</v>
      </c>
      <c r="C27" s="322">
        <v>2</v>
      </c>
      <c r="D27" s="519" t="s">
        <v>79</v>
      </c>
      <c r="E27" s="520"/>
      <c r="F27" s="520"/>
      <c r="G27" s="521"/>
      <c r="H27" s="522" t="s">
        <v>80</v>
      </c>
      <c r="I27" s="520"/>
      <c r="J27" s="520"/>
      <c r="K27" s="27">
        <v>6279</v>
      </c>
      <c r="L27" s="241">
        <v>0</v>
      </c>
      <c r="M27" s="205">
        <f>L27</f>
        <v>0</v>
      </c>
      <c r="N27" s="31">
        <f>K27*M27</f>
        <v>0</v>
      </c>
      <c r="O27" s="9"/>
      <c r="P27" s="42"/>
      <c r="Q27" s="43"/>
      <c r="R27" s="43"/>
      <c r="S27" s="44"/>
      <c r="T27" s="124">
        <f>M27</f>
        <v>0</v>
      </c>
      <c r="U27" s="45">
        <f>IF($M27&lt;&gt;0,"X",0)</f>
        <v>0</v>
      </c>
      <c r="V27" s="44">
        <f>IF($M27&lt;&gt;0,"XXX",0)</f>
        <v>0</v>
      </c>
      <c r="W27" s="44">
        <f>IF($M27&lt;&gt;0,"XXX",0)</f>
        <v>0</v>
      </c>
      <c r="X27" s="44">
        <f>IF($M27&lt;&gt;0,"XXX",0)</f>
        <v>0</v>
      </c>
      <c r="Y27" s="47"/>
      <c r="Z27" s="137"/>
    </row>
    <row r="28" spans="2:26" s="1" customFormat="1" ht="30" hidden="1" customHeight="1" x14ac:dyDescent="0.35">
      <c r="B28" s="26"/>
      <c r="C28" s="323"/>
      <c r="D28" s="133"/>
      <c r="E28" s="133"/>
      <c r="F28" s="133"/>
      <c r="G28" s="134"/>
      <c r="H28" s="131"/>
      <c r="I28" s="132"/>
      <c r="J28" s="227"/>
      <c r="K28" s="27"/>
      <c r="L28" s="2"/>
      <c r="M28" s="205"/>
      <c r="N28" s="31"/>
      <c r="O28" s="9"/>
      <c r="P28" s="42"/>
      <c r="Q28" s="43"/>
      <c r="R28" s="43"/>
      <c r="S28" s="44"/>
      <c r="T28" s="124"/>
      <c r="U28" s="45"/>
      <c r="V28" s="44"/>
      <c r="W28" s="44"/>
      <c r="X28" s="44"/>
      <c r="Y28" s="47"/>
      <c r="Z28" s="137"/>
    </row>
    <row r="29" spans="2:26" s="1" customFormat="1" ht="30" customHeight="1" thickBot="1" x14ac:dyDescent="0.4">
      <c r="B29" s="26" t="s">
        <v>680</v>
      </c>
      <c r="C29" s="316">
        <v>3</v>
      </c>
      <c r="D29" s="526" t="s">
        <v>81</v>
      </c>
      <c r="E29" s="527"/>
      <c r="F29" s="527"/>
      <c r="G29" s="528"/>
      <c r="H29" s="529" t="s">
        <v>82</v>
      </c>
      <c r="I29" s="530"/>
      <c r="J29" s="530"/>
      <c r="K29" s="27">
        <v>26868</v>
      </c>
      <c r="L29" s="241">
        <v>0</v>
      </c>
      <c r="M29" s="205">
        <f>L29</f>
        <v>0</v>
      </c>
      <c r="N29" s="31">
        <f>K29*M29</f>
        <v>0</v>
      </c>
      <c r="O29" s="9"/>
      <c r="P29" s="42"/>
      <c r="Q29" s="43"/>
      <c r="R29" s="130">
        <f>M29</f>
        <v>0</v>
      </c>
      <c r="S29" s="44"/>
      <c r="T29" s="124"/>
      <c r="U29" s="45">
        <f>IF($M29&lt;&gt;0,"X",0)</f>
        <v>0</v>
      </c>
      <c r="V29" s="44">
        <f>IF($M29&lt;&gt;0,"XXX",0)</f>
        <v>0</v>
      </c>
      <c r="W29" s="44">
        <f>IF($M29&lt;&gt;0,"XXX",0)</f>
        <v>0</v>
      </c>
      <c r="X29" s="44">
        <f>IF($M29&lt;&gt;0,"XXX",0)</f>
        <v>0</v>
      </c>
      <c r="Y29" s="47"/>
      <c r="Z29" s="137"/>
    </row>
    <row r="30" spans="2:26" s="1" customFormat="1" ht="30" hidden="1" customHeight="1" x14ac:dyDescent="0.35">
      <c r="B30" s="26"/>
      <c r="C30" s="28"/>
      <c r="D30" s="133"/>
      <c r="E30" s="133"/>
      <c r="F30" s="133"/>
      <c r="G30" s="134"/>
      <c r="H30" s="131"/>
      <c r="I30" s="132"/>
      <c r="J30" s="227"/>
      <c r="K30" s="27"/>
      <c r="L30" s="2"/>
      <c r="M30" s="205"/>
      <c r="N30" s="31"/>
      <c r="O30" s="9"/>
      <c r="P30" s="42"/>
      <c r="Q30" s="43"/>
      <c r="R30" s="43"/>
      <c r="S30" s="44"/>
      <c r="T30" s="124"/>
      <c r="U30" s="45"/>
      <c r="V30" s="44"/>
      <c r="W30" s="44"/>
      <c r="X30" s="44"/>
      <c r="Y30" s="47"/>
      <c r="Z30" s="137"/>
    </row>
    <row r="31" spans="2:26" s="1" customFormat="1" ht="19.8" thickBot="1" x14ac:dyDescent="0.35">
      <c r="B31" s="61" t="s">
        <v>68</v>
      </c>
      <c r="C31" s="62"/>
      <c r="D31" s="62"/>
      <c r="E31" s="62"/>
      <c r="F31" s="62"/>
      <c r="G31" s="62"/>
      <c r="H31" s="514" t="str">
        <f>IF($N$7&gt;$F$5,"hodnota není v limitu"," možno ještě rozdělit")</f>
        <v xml:space="preserve"> možno ještě rozdělit</v>
      </c>
      <c r="I31" s="514"/>
      <c r="J31" s="514"/>
      <c r="K31" s="361">
        <f>IF($N$7&gt;$F$5," ",M31 )</f>
        <v>0</v>
      </c>
      <c r="L31" s="361"/>
      <c r="M31" s="63">
        <f>F5-N31</f>
        <v>0</v>
      </c>
      <c r="N31" s="51">
        <f>SUM(N8:N30)</f>
        <v>0</v>
      </c>
      <c r="P31" s="57">
        <v>54000</v>
      </c>
      <c r="Q31" s="58">
        <v>50501</v>
      </c>
      <c r="R31" s="58">
        <v>52602</v>
      </c>
      <c r="S31" s="58">
        <v>52106</v>
      </c>
      <c r="T31" s="60">
        <v>51212</v>
      </c>
      <c r="U31" s="59">
        <v>51010</v>
      </c>
      <c r="V31" s="58">
        <v>51610</v>
      </c>
      <c r="W31" s="58">
        <v>51710</v>
      </c>
      <c r="X31" s="58">
        <v>51510</v>
      </c>
      <c r="Y31" s="60">
        <v>52510</v>
      </c>
      <c r="Z31" s="140">
        <v>60000</v>
      </c>
    </row>
    <row r="32" spans="2:26" s="1" customFormat="1" ht="21" customHeight="1" thickBot="1" x14ac:dyDescent="0.4">
      <c r="B32" s="374"/>
      <c r="C32" s="375"/>
      <c r="D32" s="375"/>
      <c r="E32" s="375"/>
      <c r="F32" s="375"/>
      <c r="G32" s="375"/>
      <c r="H32" s="375"/>
      <c r="I32" s="375"/>
      <c r="J32" s="375"/>
      <c r="K32" s="375"/>
      <c r="L32" s="375"/>
      <c r="M32" s="375"/>
      <c r="N32" s="376" t="str">
        <f>IF(N23&gt;F5/2,"šablona na využití ICT překračuje polovinu maximální dotace","")</f>
        <v/>
      </c>
      <c r="O32" s="9"/>
      <c r="P32" s="213">
        <f>SUM(P8:P30)</f>
        <v>0</v>
      </c>
      <c r="Q32" s="325">
        <f>ROUND(SUM(Q8:Q30),3)</f>
        <v>0</v>
      </c>
      <c r="R32" s="213">
        <f>SUM(R8:R30)</f>
        <v>0</v>
      </c>
      <c r="S32" s="213">
        <f>SUM(S8:S30)</f>
        <v>0</v>
      </c>
      <c r="T32" s="213">
        <f>SUM(T8:T30)</f>
        <v>0</v>
      </c>
      <c r="U32" s="214">
        <f>N33</f>
        <v>0</v>
      </c>
      <c r="V32" s="215">
        <f>IF(U32&gt;0,"XXX",0)</f>
        <v>0</v>
      </c>
      <c r="W32" s="215">
        <f>V32</f>
        <v>0</v>
      </c>
      <c r="X32" s="216">
        <f>V32</f>
        <v>0</v>
      </c>
      <c r="Y32" s="217">
        <f>ROUND(SUM(Y8:Y30),0)</f>
        <v>0</v>
      </c>
      <c r="Z32" s="218">
        <f>FLOOR(SUM(Z8:Z30),1)</f>
        <v>0</v>
      </c>
    </row>
    <row r="33" spans="2:16" s="1" customFormat="1" ht="18.75" hidden="1" customHeight="1" x14ac:dyDescent="0.35">
      <c r="B33" s="378"/>
      <c r="C33" s="10"/>
      <c r="D33" s="377">
        <f>E33+G33+H33</f>
        <v>0</v>
      </c>
      <c r="E33" s="377">
        <f>N8+N10+N12+N14+N16+N29</f>
        <v>0</v>
      </c>
      <c r="F33" s="10"/>
      <c r="G33" s="377">
        <f>N18+N21+N27</f>
        <v>0</v>
      </c>
      <c r="H33" s="377">
        <f>N23+N25</f>
        <v>0</v>
      </c>
      <c r="I33" s="10"/>
      <c r="J33" s="10"/>
      <c r="K33" s="10"/>
      <c r="L33" s="10"/>
      <c r="M33" s="10"/>
      <c r="N33" s="381">
        <f>IF(OR(U8&lt;&gt;0,U10&lt;&gt;0,U12&lt;&gt;0,U14&lt;&gt;0,U16&lt;&gt;0,U25&lt;&gt;0,U23&lt;&gt;0,U27&lt;&gt;0,U29&lt;&gt;0),"1",0)</f>
        <v>0</v>
      </c>
      <c r="O33" s="324"/>
      <c r="P33" s="379"/>
    </row>
    <row r="34" spans="2:16" s="380" customFormat="1" x14ac:dyDescent="0.3"/>
    <row r="35" spans="2:16" s="380" customFormat="1" x14ac:dyDescent="0.3"/>
  </sheetData>
  <sheetProtection algorithmName="SHA-512" hashValue="85dJ3V46eWCqVNxNdQq2HwoMzZmKcOM85GHasWtHPYPdsk8QHgb5SVRSJ+Jd5VlXI8qZQYaRFK7xC9p6JPIiFA==" saltValue="pRtbh5ahQYrKkaNM4GD7mw==" spinCount="100000" sheet="1" objects="1" scenarios="1" autoFilter="0"/>
  <mergeCells count="43">
    <mergeCell ref="D23:G23"/>
    <mergeCell ref="H23:J23"/>
    <mergeCell ref="D29:G29"/>
    <mergeCell ref="H29:J29"/>
    <mergeCell ref="H31:J31"/>
    <mergeCell ref="D25:G25"/>
    <mergeCell ref="H25:J25"/>
    <mergeCell ref="D27:G27"/>
    <mergeCell ref="H27:J27"/>
    <mergeCell ref="D16:G16"/>
    <mergeCell ref="H16:J16"/>
    <mergeCell ref="D18:G18"/>
    <mergeCell ref="H18:J18"/>
    <mergeCell ref="D21:G21"/>
    <mergeCell ref="H21:J21"/>
    <mergeCell ref="D10:G10"/>
    <mergeCell ref="H10:J10"/>
    <mergeCell ref="D12:G12"/>
    <mergeCell ref="H12:J12"/>
    <mergeCell ref="D14:G14"/>
    <mergeCell ref="H14:J14"/>
    <mergeCell ref="P2:P5"/>
    <mergeCell ref="Q2:Q5"/>
    <mergeCell ref="B7:G7"/>
    <mergeCell ref="H7:J7"/>
    <mergeCell ref="D8:G8"/>
    <mergeCell ref="H8:J8"/>
    <mergeCell ref="W2:W5"/>
    <mergeCell ref="X2:X5"/>
    <mergeCell ref="Y2:Y5"/>
    <mergeCell ref="Z2:Z5"/>
    <mergeCell ref="B3:G3"/>
    <mergeCell ref="H2:J6"/>
    <mergeCell ref="K2:K6"/>
    <mergeCell ref="L2:L6"/>
    <mergeCell ref="N2:N6"/>
    <mergeCell ref="P6:T6"/>
    <mergeCell ref="U6:Y6"/>
    <mergeCell ref="R2:R5"/>
    <mergeCell ref="S2:S5"/>
    <mergeCell ref="T2:T5"/>
    <mergeCell ref="U2:U5"/>
    <mergeCell ref="V2:V5"/>
  </mergeCells>
  <conditionalFormatting sqref="L14 L12 L8 L10">
    <cfRule type="expression" dxfId="35" priority="7">
      <formula>$E$5="Ano"</formula>
    </cfRule>
  </conditionalFormatting>
  <conditionalFormatting sqref="H31:N31 H7:N7">
    <cfRule type="expression" dxfId="34" priority="8" stopIfTrue="1">
      <formula>$N$31&gt;$F$5</formula>
    </cfRule>
    <cfRule type="expression" dxfId="33" priority="9" stopIfTrue="1">
      <formula>$N$31&lt;#REF!</formula>
    </cfRule>
    <cfRule type="expression" dxfId="32" priority="10">
      <formula>$N$31&gt;#REF!</formula>
    </cfRule>
  </conditionalFormatting>
  <conditionalFormatting sqref="D5">
    <cfRule type="cellIs" dxfId="31" priority="5" stopIfTrue="1" operator="lessThan">
      <formula>0</formula>
    </cfRule>
    <cfRule type="cellIs" dxfId="30" priority="6" operator="greaterThan">
      <formula>2000</formula>
    </cfRule>
  </conditionalFormatting>
  <conditionalFormatting sqref="D5">
    <cfRule type="expression" dxfId="29" priority="4">
      <formula>$M$6=1</formula>
    </cfRule>
  </conditionalFormatting>
  <conditionalFormatting sqref="L23 N23">
    <cfRule type="expression" dxfId="28" priority="3">
      <formula>$N23&gt;$F$5/2</formula>
    </cfRule>
  </conditionalFormatting>
  <conditionalFormatting sqref="N25">
    <cfRule type="expression" dxfId="27" priority="2">
      <formula>$O$25=1</formula>
    </cfRule>
  </conditionalFormatting>
  <conditionalFormatting sqref="L25">
    <cfRule type="expression" dxfId="26" priority="1">
      <formula>$O$25=1</formula>
    </cfRule>
  </conditionalFormatting>
  <dataValidations count="6">
    <dataValidation type="whole" allowBlank="1" showInputMessage="1" showErrorMessage="1" prompt="Vyplňte do listu &quot;stáž MŠ&quot;" sqref="L21">
      <formula1>0</formula1>
      <formula2>999999</formula2>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3">
      <formula1>0</formula1>
      <formula2>999999</formula2>
    </dataValidation>
    <dataValidation type="list" allowBlank="1" showInputMessage="1" showErrorMessage="1" error="vyberte možnost z nabídky" prompt="vyberte z nabídky jednu možnost" sqref="D23:G23">
      <formula1>ICT</formula1>
    </dataValidation>
    <dataValidation type="list" allowBlank="1" showInputMessage="1" showErrorMessage="1" sqref="E5">
      <formula1>"Ano,Ne"</formula1>
    </dataValidation>
    <dataValidation type="whole" allowBlank="1" showInputMessage="1" showErrorMessage="1" sqref="L9 L11 L13 L22 L15:L20 L24:L30">
      <formula1>0</formula1>
      <formula2>999999</formula2>
    </dataValidation>
    <dataValidation type="whole" allowBlank="1" showInputMessage="1" showErrorMessage="1" sqref="L14 L8 L10 L12">
      <formula1>0</formula1>
      <formula2>1000</formula2>
    </dataValidation>
  </dataValidations>
  <hyperlinks>
    <hyperlink ref="B1" location="'Úvodní strana'!A1" display="zpět na úvodní stranu"/>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zoomScaleNormal="100" workbookViewId="0">
      <selection activeCell="D5" sqref="D5"/>
    </sheetView>
  </sheetViews>
  <sheetFormatPr defaultColWidth="9.21875" defaultRowHeight="15" x14ac:dyDescent="0.35"/>
  <cols>
    <col min="1" max="1" width="1.77734375" style="4" customWidth="1"/>
    <col min="2" max="2" width="7.5546875" style="8" customWidth="1"/>
    <col min="3" max="3" width="1.5546875" style="5" hidden="1" customWidth="1"/>
    <col min="4" max="5" width="12" style="5" customWidth="1"/>
    <col min="6" max="6" width="17" style="5" customWidth="1"/>
    <col min="7" max="7" width="12.5546875" style="5" customWidth="1"/>
    <col min="8" max="8" width="17.77734375" style="5" customWidth="1"/>
    <col min="9" max="9" width="17.21875" style="5" customWidth="1"/>
    <col min="10" max="10" width="21.77734375" style="5" customWidth="1"/>
    <col min="11" max="11" width="12.44140625" style="4" customWidth="1"/>
    <col min="12" max="12" width="15" style="5" customWidth="1"/>
    <col min="13" max="13" width="10.44140625" style="9" hidden="1" customWidth="1"/>
    <col min="14" max="14" width="14.77734375" style="6" customWidth="1"/>
    <col min="15" max="15" width="4" style="9" customWidth="1"/>
    <col min="16" max="26" width="7.77734375" style="5" customWidth="1"/>
    <col min="27" max="27" width="7.5546875" style="4" customWidth="1"/>
    <col min="28" max="16384" width="9.21875" style="4"/>
  </cols>
  <sheetData>
    <row r="1" spans="2:26" ht="15.6" thickBot="1" x14ac:dyDescent="0.4">
      <c r="B1" s="64" t="s">
        <v>67</v>
      </c>
      <c r="C1" s="4"/>
      <c r="D1" s="4"/>
      <c r="E1" s="4"/>
      <c r="F1" s="4"/>
      <c r="P1" s="5" t="s">
        <v>113</v>
      </c>
    </row>
    <row r="2" spans="2:26" ht="9.75" customHeight="1" x14ac:dyDescent="0.35">
      <c r="B2" s="12"/>
      <c r="C2" s="65"/>
      <c r="D2" s="65"/>
      <c r="E2" s="65"/>
      <c r="F2" s="65"/>
      <c r="G2" s="65"/>
      <c r="H2" s="554" t="s">
        <v>51</v>
      </c>
      <c r="I2" s="555"/>
      <c r="J2" s="556"/>
      <c r="K2" s="575" t="s">
        <v>28</v>
      </c>
      <c r="L2" s="578" t="s">
        <v>30</v>
      </c>
      <c r="M2" s="220">
        <v>200000</v>
      </c>
      <c r="N2" s="551" t="s">
        <v>29</v>
      </c>
      <c r="P2" s="581" t="s">
        <v>11</v>
      </c>
      <c r="Q2" s="565" t="s">
        <v>0</v>
      </c>
      <c r="R2" s="565" t="s">
        <v>83</v>
      </c>
      <c r="S2" s="565" t="s">
        <v>84</v>
      </c>
      <c r="T2" s="565" t="s">
        <v>85</v>
      </c>
      <c r="U2" s="570" t="s">
        <v>3</v>
      </c>
      <c r="V2" s="565" t="s">
        <v>4</v>
      </c>
      <c r="W2" s="565" t="s">
        <v>5</v>
      </c>
      <c r="X2" s="565" t="s">
        <v>6</v>
      </c>
      <c r="Y2" s="573" t="s">
        <v>7</v>
      </c>
      <c r="Z2" s="563" t="s">
        <v>2</v>
      </c>
    </row>
    <row r="3" spans="2:26" ht="25.5" customHeight="1" x14ac:dyDescent="0.35">
      <c r="B3" s="545" t="s">
        <v>58</v>
      </c>
      <c r="C3" s="546"/>
      <c r="D3" s="546"/>
      <c r="E3" s="546"/>
      <c r="F3" s="546"/>
      <c r="G3" s="547"/>
      <c r="H3" s="557"/>
      <c r="I3" s="558"/>
      <c r="J3" s="559"/>
      <c r="K3" s="576"/>
      <c r="L3" s="579"/>
      <c r="M3" s="220">
        <v>1500</v>
      </c>
      <c r="N3" s="552"/>
      <c r="P3" s="582"/>
      <c r="Q3" s="566"/>
      <c r="R3" s="566"/>
      <c r="S3" s="566"/>
      <c r="T3" s="566"/>
      <c r="U3" s="571"/>
      <c r="V3" s="566"/>
      <c r="W3" s="566"/>
      <c r="X3" s="566"/>
      <c r="Y3" s="574"/>
      <c r="Z3" s="564"/>
    </row>
    <row r="4" spans="2:26" s="5" customFormat="1" ht="41.25" customHeight="1" x14ac:dyDescent="0.4">
      <c r="B4" s="66"/>
      <c r="C4" s="67"/>
      <c r="D4" s="198" t="s">
        <v>57</v>
      </c>
      <c r="E4" s="173" t="s">
        <v>36</v>
      </c>
      <c r="F4" s="173" t="s">
        <v>19</v>
      </c>
      <c r="G4" s="69"/>
      <c r="H4" s="557"/>
      <c r="I4" s="558"/>
      <c r="J4" s="559"/>
      <c r="K4" s="576"/>
      <c r="L4" s="579"/>
      <c r="M4" s="221">
        <f>IF(SUM($U$8:$U$35)&lt;&gt;0,1,0)</f>
        <v>0</v>
      </c>
      <c r="N4" s="552"/>
      <c r="O4" s="9"/>
      <c r="P4" s="582"/>
      <c r="Q4" s="566"/>
      <c r="R4" s="566"/>
      <c r="S4" s="566"/>
      <c r="T4" s="566"/>
      <c r="U4" s="571"/>
      <c r="V4" s="566"/>
      <c r="W4" s="566"/>
      <c r="X4" s="566"/>
      <c r="Y4" s="574"/>
      <c r="Z4" s="564"/>
    </row>
    <row r="5" spans="2:26" s="7" customFormat="1" ht="28.5" customHeight="1" x14ac:dyDescent="0.4">
      <c r="B5" s="66"/>
      <c r="C5" s="67"/>
      <c r="D5" s="242"/>
      <c r="E5" s="243" t="s">
        <v>37</v>
      </c>
      <c r="F5" s="181">
        <f>IF(M6&gt;5000000,5000000,M6)</f>
        <v>0</v>
      </c>
      <c r="G5" s="68"/>
      <c r="H5" s="557"/>
      <c r="I5" s="558"/>
      <c r="J5" s="559"/>
      <c r="K5" s="576"/>
      <c r="L5" s="579"/>
      <c r="M5" s="222">
        <f>IF((D5=0),IF(N36&gt;0,1,0),0)</f>
        <v>0</v>
      </c>
      <c r="N5" s="552"/>
      <c r="O5" s="9"/>
      <c r="P5" s="582"/>
      <c r="Q5" s="566"/>
      <c r="R5" s="566"/>
      <c r="S5" s="566"/>
      <c r="T5" s="566"/>
      <c r="U5" s="571"/>
      <c r="V5" s="566"/>
      <c r="W5" s="566"/>
      <c r="X5" s="566"/>
      <c r="Y5" s="574"/>
      <c r="Z5" s="564"/>
    </row>
    <row r="6" spans="2:26" s="1" customFormat="1" ht="18" customHeight="1" thickBot="1" x14ac:dyDescent="0.35">
      <c r="B6" s="66"/>
      <c r="C6" s="11"/>
      <c r="D6" s="11"/>
      <c r="E6" s="68"/>
      <c r="F6" s="68"/>
      <c r="G6" s="68"/>
      <c r="H6" s="560"/>
      <c r="I6" s="561"/>
      <c r="J6" s="562"/>
      <c r="K6" s="577"/>
      <c r="L6" s="580"/>
      <c r="M6" s="219">
        <f>IF(D5&gt;0,M2+D5*M3,0)</f>
        <v>0</v>
      </c>
      <c r="N6" s="553"/>
      <c r="O6" s="10"/>
      <c r="P6" s="572" t="s">
        <v>9</v>
      </c>
      <c r="Q6" s="568"/>
      <c r="R6" s="568"/>
      <c r="S6" s="568"/>
      <c r="T6" s="568"/>
      <c r="U6" s="567" t="s">
        <v>8</v>
      </c>
      <c r="V6" s="568"/>
      <c r="W6" s="568"/>
      <c r="X6" s="568"/>
      <c r="Y6" s="569"/>
      <c r="Z6" s="70" t="s">
        <v>1</v>
      </c>
    </row>
    <row r="7" spans="2:26" s="1" customFormat="1" ht="19.8" thickBot="1" x14ac:dyDescent="0.35">
      <c r="B7" s="548" t="s">
        <v>69</v>
      </c>
      <c r="C7" s="549"/>
      <c r="D7" s="550"/>
      <c r="E7" s="550"/>
      <c r="F7" s="550"/>
      <c r="G7" s="550"/>
      <c r="H7" s="539" t="str">
        <f>H36</f>
        <v xml:space="preserve"> možno ještě rozdělit</v>
      </c>
      <c r="I7" s="539"/>
      <c r="J7" s="539"/>
      <c r="K7" s="142">
        <f>K36</f>
        <v>0</v>
      </c>
      <c r="L7" s="142"/>
      <c r="M7" s="48">
        <f>M36</f>
        <v>0</v>
      </c>
      <c r="N7" s="49">
        <f>N36</f>
        <v>0</v>
      </c>
      <c r="O7" s="10"/>
      <c r="P7" s="105">
        <v>54000</v>
      </c>
      <c r="Q7" s="106">
        <v>50501</v>
      </c>
      <c r="R7" s="106">
        <v>52602</v>
      </c>
      <c r="S7" s="106">
        <v>52106</v>
      </c>
      <c r="T7" s="125">
        <v>51212</v>
      </c>
      <c r="U7" s="107">
        <v>51010</v>
      </c>
      <c r="V7" s="108">
        <v>51610</v>
      </c>
      <c r="W7" s="108">
        <v>51710</v>
      </c>
      <c r="X7" s="108">
        <v>51510</v>
      </c>
      <c r="Y7" s="109">
        <v>52510</v>
      </c>
      <c r="Z7" s="110">
        <v>60000</v>
      </c>
    </row>
    <row r="8" spans="2:26" s="1" customFormat="1" ht="30" customHeight="1" x14ac:dyDescent="0.35">
      <c r="B8" s="94" t="s">
        <v>682</v>
      </c>
      <c r="C8" s="316">
        <v>3</v>
      </c>
      <c r="D8" s="540" t="s">
        <v>87</v>
      </c>
      <c r="E8" s="540"/>
      <c r="F8" s="540"/>
      <c r="G8" s="541"/>
      <c r="H8" s="543" t="s">
        <v>88</v>
      </c>
      <c r="I8" s="540"/>
      <c r="J8" s="544"/>
      <c r="K8" s="95">
        <v>4299</v>
      </c>
      <c r="L8" s="244">
        <v>0</v>
      </c>
      <c r="M8" s="199">
        <f>IF($E$5="Ano",0,L8)</f>
        <v>0</v>
      </c>
      <c r="N8" s="91">
        <f>K8*M8</f>
        <v>0</v>
      </c>
      <c r="O8" s="9"/>
      <c r="P8" s="71"/>
      <c r="Q8" s="329">
        <f>M8*1/120</f>
        <v>0</v>
      </c>
      <c r="R8" s="72"/>
      <c r="S8" s="73"/>
      <c r="T8" s="126"/>
      <c r="U8" s="74">
        <f>IF($M8&lt;&gt;0,"X",0)</f>
        <v>0</v>
      </c>
      <c r="V8" s="73">
        <f>IF($M8&lt;&gt;0,"XXX",0)</f>
        <v>0</v>
      </c>
      <c r="W8" s="73">
        <f>IF($M8&lt;&gt;0,"XXX",0)</f>
        <v>0</v>
      </c>
      <c r="X8" s="73">
        <f>IF($M8&lt;&gt;0,"XXX",0)</f>
        <v>0</v>
      </c>
      <c r="Y8" s="75"/>
      <c r="Z8" s="76"/>
    </row>
    <row r="9" spans="2:26" s="1" customFormat="1" ht="30" hidden="1" customHeight="1" x14ac:dyDescent="0.35">
      <c r="B9" s="96"/>
      <c r="C9" s="323"/>
      <c r="D9" s="97"/>
      <c r="E9" s="97"/>
      <c r="F9" s="97"/>
      <c r="G9" s="228"/>
      <c r="H9" s="98"/>
      <c r="I9" s="99"/>
      <c r="J9" s="100"/>
      <c r="K9" s="101"/>
      <c r="L9" s="3"/>
      <c r="M9" s="200"/>
      <c r="N9" s="92"/>
      <c r="O9" s="9"/>
      <c r="P9" s="77"/>
      <c r="Q9" s="330"/>
      <c r="R9" s="78"/>
      <c r="S9" s="79"/>
      <c r="T9" s="127"/>
      <c r="U9" s="80"/>
      <c r="V9" s="79"/>
      <c r="W9" s="79"/>
      <c r="X9" s="79"/>
      <c r="Y9" s="81"/>
      <c r="Z9" s="82"/>
    </row>
    <row r="10" spans="2:26" s="1" customFormat="1" ht="30" customHeight="1" x14ac:dyDescent="0.35">
      <c r="B10" s="102" t="s">
        <v>683</v>
      </c>
      <c r="C10" s="316">
        <v>3</v>
      </c>
      <c r="D10" s="532" t="s">
        <v>89</v>
      </c>
      <c r="E10" s="532"/>
      <c r="F10" s="532"/>
      <c r="G10" s="542"/>
      <c r="H10" s="531" t="s">
        <v>54</v>
      </c>
      <c r="I10" s="532"/>
      <c r="J10" s="533"/>
      <c r="K10" s="103">
        <v>6887</v>
      </c>
      <c r="L10" s="241">
        <v>0</v>
      </c>
      <c r="M10" s="201">
        <f>IF($E$5="Ano",0,L10)</f>
        <v>0</v>
      </c>
      <c r="N10" s="93">
        <f>K10*M10</f>
        <v>0</v>
      </c>
      <c r="O10" s="9"/>
      <c r="P10" s="83"/>
      <c r="Q10" s="331">
        <f>M10*1/120</f>
        <v>0</v>
      </c>
      <c r="R10" s="84"/>
      <c r="S10" s="85"/>
      <c r="T10" s="128"/>
      <c r="U10" s="86">
        <f>IF($M10&lt;&gt;0,"X",0)</f>
        <v>0</v>
      </c>
      <c r="V10" s="85">
        <f>IF($M10&lt;&gt;0,"XXX",0)</f>
        <v>0</v>
      </c>
      <c r="W10" s="85">
        <f>IF($M10&lt;&gt;0,"XXX",0)</f>
        <v>0</v>
      </c>
      <c r="X10" s="85">
        <f>IF($M10&lt;&gt;0,"XXX",0)</f>
        <v>0</v>
      </c>
      <c r="Y10" s="87"/>
      <c r="Z10" s="88"/>
    </row>
    <row r="11" spans="2:26" s="1" customFormat="1" ht="30" hidden="1" customHeight="1" x14ac:dyDescent="0.35">
      <c r="B11" s="102"/>
      <c r="C11" s="323"/>
      <c r="D11" s="274"/>
      <c r="E11" s="274"/>
      <c r="F11" s="274"/>
      <c r="G11" s="99"/>
      <c r="H11" s="98"/>
      <c r="I11" s="99"/>
      <c r="J11" s="229"/>
      <c r="K11" s="103"/>
      <c r="L11" s="2"/>
      <c r="M11" s="200"/>
      <c r="N11" s="93"/>
      <c r="O11" s="9"/>
      <c r="P11" s="83"/>
      <c r="Q11" s="331"/>
      <c r="R11" s="84"/>
      <c r="S11" s="85"/>
      <c r="T11" s="128"/>
      <c r="U11" s="86"/>
      <c r="V11" s="85"/>
      <c r="W11" s="85"/>
      <c r="X11" s="85"/>
      <c r="Y11" s="87"/>
      <c r="Z11" s="88"/>
    </row>
    <row r="12" spans="2:26" s="1" customFormat="1" ht="30" customHeight="1" x14ac:dyDescent="0.35">
      <c r="B12" s="102" t="s">
        <v>684</v>
      </c>
      <c r="C12" s="316">
        <v>3</v>
      </c>
      <c r="D12" s="532" t="s">
        <v>90</v>
      </c>
      <c r="E12" s="532"/>
      <c r="F12" s="532"/>
      <c r="G12" s="542"/>
      <c r="H12" s="531" t="s">
        <v>55</v>
      </c>
      <c r="I12" s="532"/>
      <c r="J12" s="533"/>
      <c r="K12" s="103">
        <v>34435</v>
      </c>
      <c r="L12" s="241">
        <v>0</v>
      </c>
      <c r="M12" s="201">
        <f>IF($E$5="Ano",0,L12)</f>
        <v>0</v>
      </c>
      <c r="N12" s="93">
        <f>K12*M12</f>
        <v>0</v>
      </c>
      <c r="O12" s="9"/>
      <c r="P12" s="83"/>
      <c r="Q12" s="331">
        <f>M12*1/24</f>
        <v>0</v>
      </c>
      <c r="R12" s="84"/>
      <c r="S12" s="85"/>
      <c r="T12" s="128"/>
      <c r="U12" s="86">
        <f>IF($M12&lt;&gt;0,"X",0)</f>
        <v>0</v>
      </c>
      <c r="V12" s="85">
        <f>IF($M12&lt;&gt;0,"XXX",0)</f>
        <v>0</v>
      </c>
      <c r="W12" s="85">
        <f>IF($M12&lt;&gt;0,"XXX",0)</f>
        <v>0</v>
      </c>
      <c r="X12" s="85">
        <f>IF($M12&lt;&gt;0,"XXX",0)</f>
        <v>0</v>
      </c>
      <c r="Y12" s="87"/>
      <c r="Z12" s="88"/>
    </row>
    <row r="13" spans="2:26" s="1" customFormat="1" ht="30" hidden="1" customHeight="1" x14ac:dyDescent="0.35">
      <c r="B13" s="102"/>
      <c r="C13" s="323"/>
      <c r="D13" s="274"/>
      <c r="E13" s="274"/>
      <c r="F13" s="274"/>
      <c r="G13" s="99"/>
      <c r="H13" s="98"/>
      <c r="I13" s="99"/>
      <c r="J13" s="229"/>
      <c r="K13" s="103"/>
      <c r="L13" s="2"/>
      <c r="M13" s="200"/>
      <c r="N13" s="93"/>
      <c r="O13" s="9"/>
      <c r="P13" s="83"/>
      <c r="Q13" s="331"/>
      <c r="R13" s="84"/>
      <c r="S13" s="85"/>
      <c r="T13" s="128"/>
      <c r="U13" s="86"/>
      <c r="V13" s="85"/>
      <c r="W13" s="85"/>
      <c r="X13" s="85"/>
      <c r="Y13" s="87"/>
      <c r="Z13" s="88"/>
    </row>
    <row r="14" spans="2:26" s="1" customFormat="1" ht="30" customHeight="1" x14ac:dyDescent="0.35">
      <c r="B14" s="102" t="s">
        <v>685</v>
      </c>
      <c r="C14" s="316">
        <v>3</v>
      </c>
      <c r="D14" s="532" t="s">
        <v>91</v>
      </c>
      <c r="E14" s="532"/>
      <c r="F14" s="532"/>
      <c r="G14" s="542"/>
      <c r="H14" s="531" t="s">
        <v>56</v>
      </c>
      <c r="I14" s="532"/>
      <c r="J14" s="533"/>
      <c r="K14" s="103">
        <v>5947</v>
      </c>
      <c r="L14" s="241">
        <v>0</v>
      </c>
      <c r="M14" s="201">
        <f>IF($E$5="Ano",0,L14)</f>
        <v>0</v>
      </c>
      <c r="N14" s="93">
        <f>K14*M14</f>
        <v>0</v>
      </c>
      <c r="O14" s="9"/>
      <c r="P14" s="83"/>
      <c r="Q14" s="331">
        <f>M14*1/24</f>
        <v>0</v>
      </c>
      <c r="R14" s="84"/>
      <c r="S14" s="85"/>
      <c r="T14" s="128"/>
      <c r="U14" s="86">
        <f>IF($M14&lt;&gt;0,"X",0)</f>
        <v>0</v>
      </c>
      <c r="V14" s="85">
        <f>IF($M14&lt;&gt;0,"XXX",0)</f>
        <v>0</v>
      </c>
      <c r="W14" s="85">
        <f>IF($M14&lt;&gt;0,"XXX",0)</f>
        <v>0</v>
      </c>
      <c r="X14" s="85">
        <f>IF($M14&lt;&gt;0,"XXX",0)</f>
        <v>0</v>
      </c>
      <c r="Y14" s="128"/>
      <c r="Z14" s="88"/>
    </row>
    <row r="15" spans="2:26" s="1" customFormat="1" ht="30" hidden="1" customHeight="1" x14ac:dyDescent="0.35">
      <c r="B15" s="102"/>
      <c r="C15" s="323"/>
      <c r="D15" s="274"/>
      <c r="E15" s="274"/>
      <c r="F15" s="274"/>
      <c r="G15" s="99"/>
      <c r="H15" s="98"/>
      <c r="I15" s="99"/>
      <c r="J15" s="229"/>
      <c r="K15" s="103"/>
      <c r="L15" s="2"/>
      <c r="M15" s="200"/>
      <c r="N15" s="93"/>
      <c r="O15" s="9"/>
      <c r="P15" s="83"/>
      <c r="Q15" s="331"/>
      <c r="R15" s="84"/>
      <c r="S15" s="85"/>
      <c r="T15" s="128"/>
      <c r="U15" s="86"/>
      <c r="V15" s="85"/>
      <c r="W15" s="85"/>
      <c r="X15" s="85"/>
      <c r="Y15" s="128"/>
      <c r="Z15" s="88"/>
    </row>
    <row r="16" spans="2:26" s="1" customFormat="1" ht="30" customHeight="1" x14ac:dyDescent="0.35">
      <c r="B16" s="102" t="s">
        <v>686</v>
      </c>
      <c r="C16" s="316">
        <v>3</v>
      </c>
      <c r="D16" s="532" t="s">
        <v>92</v>
      </c>
      <c r="E16" s="532"/>
      <c r="F16" s="532"/>
      <c r="G16" s="542"/>
      <c r="H16" s="531" t="s">
        <v>52</v>
      </c>
      <c r="I16" s="532"/>
      <c r="J16" s="533"/>
      <c r="K16" s="103">
        <v>6297</v>
      </c>
      <c r="L16" s="241">
        <v>0</v>
      </c>
      <c r="M16" s="202">
        <f>L16</f>
        <v>0</v>
      </c>
      <c r="N16" s="93">
        <f>K16*M16</f>
        <v>0</v>
      </c>
      <c r="O16" s="9"/>
      <c r="P16" s="83"/>
      <c r="Q16" s="331">
        <f>M16*1/24</f>
        <v>0</v>
      </c>
      <c r="R16" s="84"/>
      <c r="S16" s="85"/>
      <c r="T16" s="128"/>
      <c r="U16" s="86">
        <f>IF($M16&lt;&gt;0,"X",0)</f>
        <v>0</v>
      </c>
      <c r="V16" s="85">
        <f>IF($M16&lt;&gt;0,"XXX",0)</f>
        <v>0</v>
      </c>
      <c r="W16" s="85">
        <f>IF($M16&lt;&gt;0,"XXX",0)</f>
        <v>0</v>
      </c>
      <c r="X16" s="85">
        <f>IF($M16&lt;&gt;0,"XXX",0)</f>
        <v>0</v>
      </c>
      <c r="Y16" s="85"/>
      <c r="Z16" s="88"/>
    </row>
    <row r="17" spans="2:26" s="1" customFormat="1" ht="35.25" hidden="1" customHeight="1" x14ac:dyDescent="0.35">
      <c r="B17" s="102"/>
      <c r="C17" s="274"/>
      <c r="D17" s="274"/>
      <c r="E17" s="274"/>
      <c r="F17" s="274"/>
      <c r="G17" s="99"/>
      <c r="H17" s="98"/>
      <c r="I17" s="99"/>
      <c r="J17" s="229"/>
      <c r="K17" s="103"/>
      <c r="L17" s="2"/>
      <c r="M17" s="202"/>
      <c r="N17" s="93"/>
      <c r="O17" s="9"/>
      <c r="P17" s="83"/>
      <c r="Q17" s="84"/>
      <c r="R17" s="84"/>
      <c r="S17" s="85"/>
      <c r="T17" s="128"/>
      <c r="U17" s="86"/>
      <c r="V17" s="85"/>
      <c r="W17" s="85"/>
      <c r="X17" s="85"/>
      <c r="Y17" s="85"/>
      <c r="Z17" s="88"/>
    </row>
    <row r="18" spans="2:26" s="1" customFormat="1" ht="30" customHeight="1" x14ac:dyDescent="0.35">
      <c r="B18" s="102" t="s">
        <v>687</v>
      </c>
      <c r="C18" s="322">
        <v>2</v>
      </c>
      <c r="D18" s="532" t="s">
        <v>93</v>
      </c>
      <c r="E18" s="532"/>
      <c r="F18" s="532"/>
      <c r="G18" s="542"/>
      <c r="H18" s="531" t="s">
        <v>697</v>
      </c>
      <c r="I18" s="532"/>
      <c r="J18" s="533"/>
      <c r="K18" s="103">
        <v>5290</v>
      </c>
      <c r="L18" s="241">
        <v>0</v>
      </c>
      <c r="M18" s="202">
        <f>L18</f>
        <v>0</v>
      </c>
      <c r="N18" s="93">
        <f>K18*M18</f>
        <v>0</v>
      </c>
      <c r="O18" s="9"/>
      <c r="P18" s="83">
        <f>2*M18</f>
        <v>0</v>
      </c>
      <c r="Q18" s="84"/>
      <c r="R18" s="84"/>
      <c r="S18" s="85"/>
      <c r="T18" s="128"/>
      <c r="U18" s="86"/>
      <c r="V18" s="85"/>
      <c r="W18" s="85"/>
      <c r="X18" s="85"/>
      <c r="Y18" s="85">
        <v>0</v>
      </c>
      <c r="Z18" s="88">
        <v>0</v>
      </c>
    </row>
    <row r="19" spans="2:26" s="1" customFormat="1" ht="30" hidden="1" customHeight="1" x14ac:dyDescent="0.35">
      <c r="B19" s="102"/>
      <c r="C19" s="323"/>
      <c r="D19" s="274"/>
      <c r="E19" s="274"/>
      <c r="F19" s="274"/>
      <c r="G19" s="99"/>
      <c r="H19" s="98"/>
      <c r="I19" s="99"/>
      <c r="J19" s="229"/>
      <c r="K19" s="103"/>
      <c r="L19" s="2"/>
      <c r="M19" s="202"/>
      <c r="N19" s="93"/>
      <c r="O19" s="9"/>
      <c r="P19" s="83"/>
      <c r="Q19" s="84"/>
      <c r="R19" s="84"/>
      <c r="S19" s="85"/>
      <c r="T19" s="128"/>
      <c r="U19" s="86"/>
      <c r="V19" s="85"/>
      <c r="W19" s="85"/>
      <c r="X19" s="85"/>
      <c r="Y19" s="85"/>
      <c r="Z19" s="88"/>
    </row>
    <row r="20" spans="2:26" s="1" customFormat="1" ht="30" customHeight="1" x14ac:dyDescent="0.35">
      <c r="B20" s="102" t="s">
        <v>688</v>
      </c>
      <c r="C20" s="322">
        <v>2</v>
      </c>
      <c r="D20" s="532" t="s">
        <v>94</v>
      </c>
      <c r="E20" s="532"/>
      <c r="F20" s="532"/>
      <c r="G20" s="542"/>
      <c r="H20" s="531" t="s">
        <v>718</v>
      </c>
      <c r="I20" s="532"/>
      <c r="J20" s="533"/>
      <c r="K20" s="103">
        <v>9690</v>
      </c>
      <c r="L20" s="241">
        <v>0</v>
      </c>
      <c r="M20" s="202">
        <f>L20</f>
        <v>0</v>
      </c>
      <c r="N20" s="93">
        <f>K20*M20</f>
        <v>0</v>
      </c>
      <c r="O20" s="9"/>
      <c r="P20" s="83">
        <f>2*M20</f>
        <v>0</v>
      </c>
      <c r="Q20" s="84"/>
      <c r="R20" s="84"/>
      <c r="S20" s="85"/>
      <c r="T20" s="128"/>
      <c r="U20" s="86"/>
      <c r="V20" s="85"/>
      <c r="W20" s="85"/>
      <c r="X20" s="85"/>
      <c r="Y20" s="85">
        <v>0</v>
      </c>
      <c r="Z20" s="88">
        <v>0</v>
      </c>
    </row>
    <row r="21" spans="2:26" s="1" customFormat="1" ht="30" hidden="1" customHeight="1" x14ac:dyDescent="0.35">
      <c r="B21" s="102"/>
      <c r="C21" s="323"/>
      <c r="D21" s="274"/>
      <c r="E21" s="274"/>
      <c r="F21" s="274"/>
      <c r="G21" s="104"/>
      <c r="H21" s="98"/>
      <c r="I21" s="99"/>
      <c r="J21" s="226"/>
      <c r="K21" s="103"/>
      <c r="L21" s="2"/>
      <c r="M21" s="202"/>
      <c r="N21" s="93"/>
      <c r="O21" s="9"/>
      <c r="P21" s="83"/>
      <c r="Q21" s="84"/>
      <c r="R21" s="84"/>
      <c r="S21" s="85"/>
      <c r="T21" s="128"/>
      <c r="U21" s="86"/>
      <c r="V21" s="85"/>
      <c r="W21" s="85"/>
      <c r="X21" s="85"/>
      <c r="Y21" s="85"/>
      <c r="Z21" s="88"/>
    </row>
    <row r="22" spans="2:26" s="1" customFormat="1" ht="30" customHeight="1" x14ac:dyDescent="0.35">
      <c r="B22" s="102" t="s">
        <v>690</v>
      </c>
      <c r="C22" s="322">
        <v>2</v>
      </c>
      <c r="D22" s="534" t="s">
        <v>689</v>
      </c>
      <c r="E22" s="534"/>
      <c r="F22" s="534"/>
      <c r="G22" s="535"/>
      <c r="H22" s="531" t="s">
        <v>681</v>
      </c>
      <c r="I22" s="532"/>
      <c r="J22" s="533"/>
      <c r="K22" s="103"/>
      <c r="L22" s="348">
        <f>'stáž ZŠ'!M507</f>
        <v>0</v>
      </c>
      <c r="M22" s="202">
        <f>L22</f>
        <v>0</v>
      </c>
      <c r="N22" s="93">
        <f>'stáž ZŠ'!L507</f>
        <v>0</v>
      </c>
      <c r="O22" s="9"/>
      <c r="P22" s="83">
        <f>M22</f>
        <v>0</v>
      </c>
      <c r="Q22" s="84"/>
      <c r="R22" s="84"/>
      <c r="S22" s="85"/>
      <c r="T22" s="128"/>
      <c r="U22" s="86"/>
      <c r="V22" s="85"/>
      <c r="W22" s="85"/>
      <c r="X22" s="85"/>
      <c r="Y22" s="85">
        <f>P22</f>
        <v>0</v>
      </c>
      <c r="Z22" s="88">
        <f>Y22</f>
        <v>0</v>
      </c>
    </row>
    <row r="23" spans="2:26" s="1" customFormat="1" ht="30" hidden="1" customHeight="1" x14ac:dyDescent="0.35">
      <c r="B23" s="102"/>
      <c r="C23" s="323"/>
      <c r="D23" s="141"/>
      <c r="E23" s="141"/>
      <c r="F23" s="141"/>
      <c r="G23" s="104"/>
      <c r="H23" s="98"/>
      <c r="I23" s="99"/>
      <c r="J23" s="226"/>
      <c r="K23" s="103"/>
      <c r="L23" s="2"/>
      <c r="M23" s="202"/>
      <c r="N23" s="93"/>
      <c r="O23" s="9"/>
      <c r="P23" s="83"/>
      <c r="Q23" s="89"/>
      <c r="R23" s="89"/>
      <c r="S23" s="85"/>
      <c r="T23" s="128"/>
      <c r="U23" s="86"/>
      <c r="V23" s="85"/>
      <c r="W23" s="85"/>
      <c r="X23" s="85"/>
      <c r="Y23" s="85"/>
      <c r="Z23" s="88"/>
    </row>
    <row r="24" spans="2:26" s="1" customFormat="1" ht="30" customHeight="1" x14ac:dyDescent="0.35">
      <c r="B24" s="102" t="s">
        <v>691</v>
      </c>
      <c r="C24" s="318" t="s">
        <v>76</v>
      </c>
      <c r="D24" s="536" t="s">
        <v>105</v>
      </c>
      <c r="E24" s="537"/>
      <c r="F24" s="537"/>
      <c r="G24" s="538"/>
      <c r="H24" s="531" t="s">
        <v>77</v>
      </c>
      <c r="I24" s="532"/>
      <c r="J24" s="533"/>
      <c r="K24" s="103">
        <f>IF(D24="",0,LEFT(RIGHT(D24,8),2)*2000)</f>
        <v>128000</v>
      </c>
      <c r="L24" s="241">
        <v>0</v>
      </c>
      <c r="M24" s="202">
        <f>K24*L24</f>
        <v>0</v>
      </c>
      <c r="N24" s="93">
        <f>K24*L24</f>
        <v>0</v>
      </c>
      <c r="O24" s="9"/>
      <c r="P24" s="83"/>
      <c r="Q24" s="84"/>
      <c r="R24" s="84"/>
      <c r="S24" s="84">
        <f>M24/128000</f>
        <v>0</v>
      </c>
      <c r="T24" s="128"/>
      <c r="U24" s="86">
        <f>IF($M24&lt;&gt;0,"X",0)</f>
        <v>0</v>
      </c>
      <c r="V24" s="85">
        <f>IF($M24&lt;&gt;0,"XXX",0)</f>
        <v>0</v>
      </c>
      <c r="W24" s="85">
        <f>IF($M24&lt;&gt;0,"XXX",0)</f>
        <v>0</v>
      </c>
      <c r="X24" s="85">
        <f>IF($M24&lt;&gt;0,"XXX",0)</f>
        <v>0</v>
      </c>
      <c r="Y24" s="85"/>
      <c r="Z24" s="88"/>
    </row>
    <row r="25" spans="2:26" s="1" customFormat="1" ht="30" hidden="1" customHeight="1" x14ac:dyDescent="0.35">
      <c r="B25" s="102"/>
      <c r="C25" s="141"/>
      <c r="D25" s="141"/>
      <c r="E25" s="141"/>
      <c r="F25" s="141"/>
      <c r="G25" s="104"/>
      <c r="H25" s="98"/>
      <c r="I25" s="99"/>
      <c r="J25" s="226"/>
      <c r="K25" s="103"/>
      <c r="L25" s="2"/>
      <c r="M25" s="202"/>
      <c r="N25" s="93"/>
      <c r="O25" s="9"/>
      <c r="P25" s="83"/>
      <c r="Q25" s="89"/>
      <c r="R25" s="89"/>
      <c r="S25" s="85"/>
      <c r="T25" s="128"/>
      <c r="U25" s="86"/>
      <c r="V25" s="85"/>
      <c r="W25" s="85"/>
      <c r="X25" s="85"/>
      <c r="Y25" s="87"/>
      <c r="Z25" s="88"/>
    </row>
    <row r="26" spans="2:26" s="1" customFormat="1" ht="30" customHeight="1" x14ac:dyDescent="0.35">
      <c r="B26" s="102" t="s">
        <v>692</v>
      </c>
      <c r="C26" s="316">
        <v>3</v>
      </c>
      <c r="D26" s="534" t="s">
        <v>95</v>
      </c>
      <c r="E26" s="534"/>
      <c r="F26" s="534"/>
      <c r="G26" s="535"/>
      <c r="H26" s="531" t="s">
        <v>96</v>
      </c>
      <c r="I26" s="532"/>
      <c r="J26" s="533"/>
      <c r="K26" s="103">
        <v>21164</v>
      </c>
      <c r="L26" s="241">
        <v>0</v>
      </c>
      <c r="M26" s="202">
        <f>L26</f>
        <v>0</v>
      </c>
      <c r="N26" s="93">
        <f>K26*M26</f>
        <v>0</v>
      </c>
      <c r="O26" s="9"/>
      <c r="P26" s="83"/>
      <c r="Q26" s="89"/>
      <c r="R26" s="89"/>
      <c r="S26" s="85"/>
      <c r="T26" s="128">
        <f>M26</f>
        <v>0</v>
      </c>
      <c r="U26" s="86">
        <f>IF($M26&lt;&gt;0,"X",0)</f>
        <v>0</v>
      </c>
      <c r="V26" s="85">
        <f>IF($M26&lt;&gt;0,"XXX",0)</f>
        <v>0</v>
      </c>
      <c r="W26" s="85">
        <f>IF($M26&lt;&gt;0,"XXX",0)</f>
        <v>0</v>
      </c>
      <c r="X26" s="85">
        <f>IF($M26&lt;&gt;0,"XXX",0)</f>
        <v>0</v>
      </c>
      <c r="Y26" s="89"/>
      <c r="Z26" s="88"/>
    </row>
    <row r="27" spans="2:26" s="1" customFormat="1" ht="30" hidden="1" customHeight="1" x14ac:dyDescent="0.35">
      <c r="B27" s="102"/>
      <c r="C27" s="323"/>
      <c r="D27" s="274"/>
      <c r="E27" s="274"/>
      <c r="F27" s="274"/>
      <c r="G27" s="104"/>
      <c r="H27" s="98"/>
      <c r="I27" s="99"/>
      <c r="J27" s="226"/>
      <c r="K27" s="103"/>
      <c r="L27" s="2"/>
      <c r="M27" s="202"/>
      <c r="N27" s="93"/>
      <c r="O27" s="9"/>
      <c r="P27" s="83"/>
      <c r="Q27" s="89"/>
      <c r="R27" s="89"/>
      <c r="S27" s="85"/>
      <c r="T27" s="128"/>
      <c r="U27" s="86"/>
      <c r="V27" s="85"/>
      <c r="W27" s="85"/>
      <c r="X27" s="85"/>
      <c r="Y27" s="89"/>
      <c r="Z27" s="88"/>
    </row>
    <row r="28" spans="2:26" s="1" customFormat="1" ht="30" customHeight="1" x14ac:dyDescent="0.35">
      <c r="B28" s="102" t="s">
        <v>693</v>
      </c>
      <c r="C28" s="316">
        <v>3</v>
      </c>
      <c r="D28" s="534" t="s">
        <v>97</v>
      </c>
      <c r="E28" s="534"/>
      <c r="F28" s="534"/>
      <c r="G28" s="535"/>
      <c r="H28" s="531" t="s">
        <v>98</v>
      </c>
      <c r="I28" s="532"/>
      <c r="J28" s="533"/>
      <c r="K28" s="103">
        <v>10582</v>
      </c>
      <c r="L28" s="241">
        <v>0</v>
      </c>
      <c r="M28" s="202">
        <f>L28</f>
        <v>0</v>
      </c>
      <c r="N28" s="93">
        <f>K28*M28</f>
        <v>0</v>
      </c>
      <c r="O28" s="9"/>
      <c r="P28" s="83"/>
      <c r="Q28" s="84"/>
      <c r="R28" s="84"/>
      <c r="S28" s="85"/>
      <c r="T28" s="128">
        <f>M28</f>
        <v>0</v>
      </c>
      <c r="U28" s="86">
        <f>IF($M28&lt;&gt;0,"X",0)</f>
        <v>0</v>
      </c>
      <c r="V28" s="85">
        <f>IF($M28&lt;&gt;0,"XXX",0)</f>
        <v>0</v>
      </c>
      <c r="W28" s="85">
        <f>IF($M28&lt;&gt;0,"XXX",0)</f>
        <v>0</v>
      </c>
      <c r="X28" s="85">
        <f>IF($M28&lt;&gt;0,"XXX",0)</f>
        <v>0</v>
      </c>
      <c r="Y28" s="89"/>
      <c r="Z28" s="88"/>
    </row>
    <row r="29" spans="2:26" s="1" customFormat="1" ht="30" hidden="1" customHeight="1" x14ac:dyDescent="0.35">
      <c r="B29" s="102"/>
      <c r="C29" s="323"/>
      <c r="D29" s="274"/>
      <c r="E29" s="274"/>
      <c r="F29" s="274"/>
      <c r="G29" s="104"/>
      <c r="H29" s="98"/>
      <c r="I29" s="99"/>
      <c r="J29" s="226"/>
      <c r="K29" s="103"/>
      <c r="L29" s="2"/>
      <c r="M29" s="202"/>
      <c r="N29" s="93"/>
      <c r="O29" s="9"/>
      <c r="P29" s="83"/>
      <c r="Q29" s="89"/>
      <c r="R29" s="89"/>
      <c r="S29" s="85"/>
      <c r="T29" s="128"/>
      <c r="U29" s="86"/>
      <c r="V29" s="85"/>
      <c r="W29" s="85"/>
      <c r="X29" s="85"/>
      <c r="Y29" s="89"/>
      <c r="Z29" s="88"/>
    </row>
    <row r="30" spans="2:26" s="1" customFormat="1" ht="30" customHeight="1" x14ac:dyDescent="0.35">
      <c r="B30" s="102" t="s">
        <v>694</v>
      </c>
      <c r="C30" s="318" t="s">
        <v>76</v>
      </c>
      <c r="D30" s="534" t="s">
        <v>720</v>
      </c>
      <c r="E30" s="534"/>
      <c r="F30" s="534"/>
      <c r="G30" s="535"/>
      <c r="H30" s="531" t="s">
        <v>78</v>
      </c>
      <c r="I30" s="532"/>
      <c r="J30" s="533"/>
      <c r="K30" s="103">
        <v>5256</v>
      </c>
      <c r="L30" s="241">
        <v>0</v>
      </c>
      <c r="M30" s="202">
        <f>L30</f>
        <v>0</v>
      </c>
      <c r="N30" s="93">
        <f>K30*M30</f>
        <v>0</v>
      </c>
      <c r="O30" s="394">
        <f>IF(AND(M30=0,D5&gt;0),1,0)</f>
        <v>0</v>
      </c>
      <c r="P30" s="83"/>
      <c r="Q30" s="84"/>
      <c r="R30" s="84"/>
      <c r="S30" s="85"/>
      <c r="T30" s="128">
        <f>M30</f>
        <v>0</v>
      </c>
      <c r="U30" s="86">
        <f>IF($M30&lt;&gt;0,"X",0)</f>
        <v>0</v>
      </c>
      <c r="V30" s="85">
        <f>IF($M30&lt;&gt;0,"XXX",0)</f>
        <v>0</v>
      </c>
      <c r="W30" s="85">
        <f>IF($M30&lt;&gt;0,"XXX",0)</f>
        <v>0</v>
      </c>
      <c r="X30" s="85">
        <f>IF($M30&lt;&gt;0,"XXX",0)</f>
        <v>0</v>
      </c>
      <c r="Y30" s="89"/>
      <c r="Z30" s="88"/>
    </row>
    <row r="31" spans="2:26" s="1" customFormat="1" ht="30" hidden="1" customHeight="1" x14ac:dyDescent="0.35">
      <c r="B31" s="102"/>
      <c r="C31" s="323"/>
      <c r="D31" s="276"/>
      <c r="E31" s="276"/>
      <c r="F31" s="276"/>
      <c r="G31" s="104"/>
      <c r="H31" s="98"/>
      <c r="I31" s="99"/>
      <c r="J31" s="226"/>
      <c r="K31" s="103"/>
      <c r="L31" s="2"/>
      <c r="M31" s="202"/>
      <c r="N31" s="93"/>
      <c r="O31" s="9"/>
      <c r="P31" s="83"/>
      <c r="Q31" s="89"/>
      <c r="R31" s="89"/>
      <c r="S31" s="85"/>
      <c r="T31" s="128"/>
      <c r="U31" s="86"/>
      <c r="V31" s="85"/>
      <c r="W31" s="85"/>
      <c r="X31" s="85"/>
      <c r="Y31" s="89"/>
      <c r="Z31" s="88"/>
    </row>
    <row r="32" spans="2:26" s="1" customFormat="1" ht="30" customHeight="1" x14ac:dyDescent="0.35">
      <c r="B32" s="102" t="s">
        <v>695</v>
      </c>
      <c r="C32" s="322">
        <v>2</v>
      </c>
      <c r="D32" s="534" t="s">
        <v>79</v>
      </c>
      <c r="E32" s="534"/>
      <c r="F32" s="534"/>
      <c r="G32" s="535"/>
      <c r="H32" s="531" t="s">
        <v>80</v>
      </c>
      <c r="I32" s="532"/>
      <c r="J32" s="533"/>
      <c r="K32" s="103">
        <v>6279</v>
      </c>
      <c r="L32" s="241">
        <v>0</v>
      </c>
      <c r="M32" s="202">
        <f>L32</f>
        <v>0</v>
      </c>
      <c r="N32" s="93">
        <f>K32*M32</f>
        <v>0</v>
      </c>
      <c r="O32" s="9"/>
      <c r="P32" s="83"/>
      <c r="Q32" s="84"/>
      <c r="R32" s="84"/>
      <c r="S32" s="85"/>
      <c r="T32" s="128">
        <f>M32</f>
        <v>0</v>
      </c>
      <c r="U32" s="86">
        <f>IF($M32&lt;&gt;0,"X",0)</f>
        <v>0</v>
      </c>
      <c r="V32" s="85">
        <f>IF($M32&lt;&gt;0,"XXX",0)</f>
        <v>0</v>
      </c>
      <c r="W32" s="85">
        <f>IF($M32&lt;&gt;0,"XXX",0)</f>
        <v>0</v>
      </c>
      <c r="X32" s="85">
        <f>IF($M32&lt;&gt;0,"XXX",0)</f>
        <v>0</v>
      </c>
      <c r="Y32" s="89"/>
      <c r="Z32" s="88"/>
    </row>
    <row r="33" spans="2:26" s="1" customFormat="1" ht="30" hidden="1" customHeight="1" x14ac:dyDescent="0.35">
      <c r="B33" s="102"/>
      <c r="C33" s="323"/>
      <c r="D33" s="274"/>
      <c r="E33" s="274"/>
      <c r="F33" s="274"/>
      <c r="G33" s="104"/>
      <c r="H33" s="98"/>
      <c r="I33" s="99"/>
      <c r="J33" s="226"/>
      <c r="K33" s="103"/>
      <c r="L33" s="2"/>
      <c r="M33" s="202"/>
      <c r="N33" s="93"/>
      <c r="O33" s="9"/>
      <c r="P33" s="90"/>
      <c r="Q33" s="89"/>
      <c r="R33" s="89"/>
      <c r="S33" s="85"/>
      <c r="T33" s="129"/>
      <c r="U33" s="86"/>
      <c r="V33" s="85"/>
      <c r="W33" s="85"/>
      <c r="X33" s="85"/>
      <c r="Y33" s="87"/>
      <c r="Z33" s="88"/>
    </row>
    <row r="34" spans="2:26" s="1" customFormat="1" ht="30" customHeight="1" thickBot="1" x14ac:dyDescent="0.4">
      <c r="B34" s="102" t="s">
        <v>696</v>
      </c>
      <c r="C34" s="316">
        <v>3</v>
      </c>
      <c r="D34" s="534" t="s">
        <v>99</v>
      </c>
      <c r="E34" s="534"/>
      <c r="F34" s="534"/>
      <c r="G34" s="535"/>
      <c r="H34" s="531" t="s">
        <v>100</v>
      </c>
      <c r="I34" s="532"/>
      <c r="J34" s="533"/>
      <c r="K34" s="103">
        <v>26868</v>
      </c>
      <c r="L34" s="241">
        <v>0</v>
      </c>
      <c r="M34" s="202">
        <f>L34</f>
        <v>0</v>
      </c>
      <c r="N34" s="93">
        <f>K34*M34</f>
        <v>0</v>
      </c>
      <c r="O34" s="9"/>
      <c r="P34" s="83"/>
      <c r="Q34" s="84"/>
      <c r="R34" s="136">
        <f>M34</f>
        <v>0</v>
      </c>
      <c r="S34" s="85"/>
      <c r="T34" s="128"/>
      <c r="U34" s="86">
        <f>IF($M34&lt;&gt;0,"X",0)</f>
        <v>0</v>
      </c>
      <c r="V34" s="85">
        <f>IF($M34&lt;&gt;0,"XXX",0)</f>
        <v>0</v>
      </c>
      <c r="W34" s="85">
        <f>IF($M34&lt;&gt;0,"XXX",0)</f>
        <v>0</v>
      </c>
      <c r="X34" s="85">
        <f>IF($M34&lt;&gt;0,"XXX",0)</f>
        <v>0</v>
      </c>
      <c r="Y34" s="89"/>
      <c r="Z34" s="88"/>
    </row>
    <row r="35" spans="2:26" s="1" customFormat="1" ht="30" hidden="1" customHeight="1" x14ac:dyDescent="0.35">
      <c r="B35" s="102"/>
      <c r="C35" s="274"/>
      <c r="D35" s="274"/>
      <c r="E35" s="274"/>
      <c r="F35" s="274"/>
      <c r="G35" s="104"/>
      <c r="H35" s="98"/>
      <c r="I35" s="99"/>
      <c r="J35" s="226"/>
      <c r="K35" s="103"/>
      <c r="L35" s="2"/>
      <c r="M35" s="202"/>
      <c r="N35" s="93"/>
      <c r="O35" s="9"/>
      <c r="P35" s="90"/>
      <c r="Q35" s="89"/>
      <c r="R35" s="89"/>
      <c r="S35" s="85"/>
      <c r="T35" s="129"/>
      <c r="U35" s="86"/>
      <c r="V35" s="85"/>
      <c r="W35" s="85"/>
      <c r="X35" s="85"/>
      <c r="Y35" s="87"/>
      <c r="Z35" s="88"/>
    </row>
    <row r="36" spans="2:26" s="1" customFormat="1" ht="19.8" thickBot="1" x14ac:dyDescent="0.35">
      <c r="B36" s="111" t="s">
        <v>69</v>
      </c>
      <c r="C36" s="112"/>
      <c r="D36" s="112"/>
      <c r="E36" s="112"/>
      <c r="F36" s="112"/>
      <c r="G36" s="112"/>
      <c r="H36" s="539" t="str">
        <f>IF($N$7&gt;$F$5,"hodnota není v limitu"," možno ještě rozdělit")</f>
        <v xml:space="preserve"> možno ještě rozdělit</v>
      </c>
      <c r="I36" s="539"/>
      <c r="J36" s="539"/>
      <c r="K36" s="275">
        <f>IF($N$7&gt;$F$5," ",M36 )</f>
        <v>0</v>
      </c>
      <c r="L36" s="275"/>
      <c r="M36" s="113">
        <f>F5-N36</f>
        <v>0</v>
      </c>
      <c r="N36" s="49">
        <f>SUM(N8:N35)</f>
        <v>0</v>
      </c>
      <c r="P36" s="114">
        <v>54000</v>
      </c>
      <c r="Q36" s="115">
        <v>50501</v>
      </c>
      <c r="R36" s="115">
        <v>52602</v>
      </c>
      <c r="S36" s="115">
        <v>52106</v>
      </c>
      <c r="T36" s="117">
        <v>51212</v>
      </c>
      <c r="U36" s="116">
        <v>51010</v>
      </c>
      <c r="V36" s="115">
        <v>51610</v>
      </c>
      <c r="W36" s="115">
        <v>51710</v>
      </c>
      <c r="X36" s="115">
        <v>51510</v>
      </c>
      <c r="Y36" s="117">
        <v>52510</v>
      </c>
      <c r="Z36" s="118">
        <v>60000</v>
      </c>
    </row>
    <row r="37" spans="2:26" s="1" customFormat="1" ht="21" customHeight="1" thickBot="1" x14ac:dyDescent="0.4">
      <c r="B37" s="386"/>
      <c r="C37" s="387"/>
      <c r="D37" s="387"/>
      <c r="E37" s="387"/>
      <c r="F37" s="387"/>
      <c r="G37" s="387"/>
      <c r="H37" s="387"/>
      <c r="I37" s="387"/>
      <c r="J37" s="387"/>
      <c r="K37" s="387"/>
      <c r="L37" s="387"/>
      <c r="M37" s="387"/>
      <c r="N37" s="388" t="str">
        <f>IF(N24&gt;F5/2,"šablona na využití ICT překračuje polovinu maximální dotace","")</f>
        <v/>
      </c>
      <c r="O37" s="9"/>
      <c r="P37" s="207">
        <f>SUM(P8:P35)</f>
        <v>0</v>
      </c>
      <c r="Q37" s="332">
        <f>ROUND(SUM(Q8:Q35),3)</f>
        <v>0</v>
      </c>
      <c r="R37" s="207">
        <f>SUM(R8:R35)</f>
        <v>0</v>
      </c>
      <c r="S37" s="207">
        <f>SUM(S8:S35)</f>
        <v>0</v>
      </c>
      <c r="T37" s="207">
        <f>SUM(T8:T35)</f>
        <v>0</v>
      </c>
      <c r="U37" s="208">
        <f>N38</f>
        <v>0</v>
      </c>
      <c r="V37" s="209">
        <f>IF(U37&gt;0,"XXX",0)</f>
        <v>0</v>
      </c>
      <c r="W37" s="209">
        <f>V37</f>
        <v>0</v>
      </c>
      <c r="X37" s="210">
        <f>V37</f>
        <v>0</v>
      </c>
      <c r="Y37" s="211">
        <f>ROUND(SUM(Y8:Y35),0)</f>
        <v>0</v>
      </c>
      <c r="Z37" s="212">
        <f>FLOOR(SUM(Z8:Z35),1)</f>
        <v>0</v>
      </c>
    </row>
    <row r="38" spans="2:26" s="1" customFormat="1" ht="18.75" hidden="1" customHeight="1" x14ac:dyDescent="0.35">
      <c r="B38" s="384"/>
      <c r="C38" s="385"/>
      <c r="D38" s="377">
        <f>F38+G38+H38</f>
        <v>0</v>
      </c>
      <c r="E38" s="10"/>
      <c r="F38" s="377">
        <f>N8+N10+N12+N14+N16+N26+N28+N34</f>
        <v>0</v>
      </c>
      <c r="G38" s="377">
        <f>N18+N20+N22+N32</f>
        <v>0</v>
      </c>
      <c r="H38" s="377">
        <f>N24+N30</f>
        <v>0</v>
      </c>
      <c r="I38" s="10"/>
      <c r="J38" s="10"/>
      <c r="K38" s="10"/>
      <c r="L38" s="10"/>
      <c r="M38" s="10"/>
      <c r="N38" s="324">
        <f>IF(OR(U8&lt;&gt;0,U10&lt;&gt;0,U12&lt;&gt;0,U14&lt;&gt;0,U16&lt;&gt;0,U30&lt;&gt;0,U24&lt;&gt;0,U26&lt;&gt;0,U28&lt;&gt;0,U32&lt;&gt;0,U34&lt;&gt;0),"1",0)</f>
        <v>0</v>
      </c>
      <c r="O38" s="324"/>
      <c r="P38" s="379"/>
    </row>
    <row r="39" spans="2:26" x14ac:dyDescent="0.35">
      <c r="B39" s="382"/>
      <c r="C39" s="4"/>
      <c r="D39" s="324"/>
      <c r="E39" s="324"/>
      <c r="F39" s="324"/>
      <c r="G39" s="324"/>
      <c r="H39" s="324"/>
      <c r="I39" s="324"/>
      <c r="J39" s="324"/>
      <c r="K39" s="324"/>
      <c r="L39" s="324"/>
      <c r="M39" s="324"/>
      <c r="N39" s="383"/>
      <c r="O39" s="324"/>
      <c r="P39" s="4"/>
      <c r="Q39" s="4"/>
      <c r="R39" s="4"/>
      <c r="S39" s="4"/>
      <c r="T39" s="4"/>
      <c r="U39" s="4"/>
      <c r="V39" s="4"/>
      <c r="W39" s="4"/>
      <c r="X39" s="4"/>
      <c r="Y39" s="4"/>
      <c r="Z39" s="4"/>
    </row>
  </sheetData>
  <sheetProtection algorithmName="SHA-512" hashValue="q6vaiFjQOhVD5tyb4VSTVCZMn+2Uw/eYNyU3R1eOhQUZip9ShTAV3yeyVXj9Q8ragqoKG8efNENhsxttquKgGA==" saltValue="nX365Uv8q4e6R2sQRPodJw==" spinCount="100000" sheet="1" objects="1" scenarios="1" autoFilter="0"/>
  <mergeCells count="49">
    <mergeCell ref="H14:J14"/>
    <mergeCell ref="H16:J16"/>
    <mergeCell ref="Y2:Y5"/>
    <mergeCell ref="K2:K6"/>
    <mergeCell ref="L2:L6"/>
    <mergeCell ref="P2:P5"/>
    <mergeCell ref="Z2:Z5"/>
    <mergeCell ref="Q2:Q5"/>
    <mergeCell ref="U6:Y6"/>
    <mergeCell ref="S2:S5"/>
    <mergeCell ref="T2:T5"/>
    <mergeCell ref="U2:U5"/>
    <mergeCell ref="V2:V5"/>
    <mergeCell ref="W2:W5"/>
    <mergeCell ref="X2:X5"/>
    <mergeCell ref="P6:T6"/>
    <mergeCell ref="R2:R5"/>
    <mergeCell ref="B3:G3"/>
    <mergeCell ref="B7:G7"/>
    <mergeCell ref="H7:J7"/>
    <mergeCell ref="N2:N6"/>
    <mergeCell ref="H2:J6"/>
    <mergeCell ref="H36:J36"/>
    <mergeCell ref="H24:J24"/>
    <mergeCell ref="D8:G8"/>
    <mergeCell ref="D10:G10"/>
    <mergeCell ref="D12:G12"/>
    <mergeCell ref="D14:G14"/>
    <mergeCell ref="D16:G16"/>
    <mergeCell ref="H8:J8"/>
    <mergeCell ref="H10:J10"/>
    <mergeCell ref="H26:J26"/>
    <mergeCell ref="H28:J28"/>
    <mergeCell ref="H20:J20"/>
    <mergeCell ref="H18:J18"/>
    <mergeCell ref="D18:G18"/>
    <mergeCell ref="D20:G20"/>
    <mergeCell ref="H12:J12"/>
    <mergeCell ref="H32:J32"/>
    <mergeCell ref="H34:J34"/>
    <mergeCell ref="H22:J22"/>
    <mergeCell ref="H30:J30"/>
    <mergeCell ref="D32:G32"/>
    <mergeCell ref="D34:G34"/>
    <mergeCell ref="D22:G22"/>
    <mergeCell ref="D24:G24"/>
    <mergeCell ref="D26:G26"/>
    <mergeCell ref="D28:G28"/>
    <mergeCell ref="D30:G30"/>
  </mergeCells>
  <conditionalFormatting sqref="L10 L8 L12 L14">
    <cfRule type="expression" dxfId="25" priority="21">
      <formula>$E$5="Ano"</formula>
    </cfRule>
  </conditionalFormatting>
  <conditionalFormatting sqref="D5">
    <cfRule type="cellIs" dxfId="24" priority="8" stopIfTrue="1" operator="lessThan">
      <formula>0</formula>
    </cfRule>
    <cfRule type="cellIs" dxfId="23" priority="9" operator="greaterThan">
      <formula>2000</formula>
    </cfRule>
  </conditionalFormatting>
  <conditionalFormatting sqref="H36:N36 H7:N7">
    <cfRule type="expression" dxfId="22" priority="22" stopIfTrue="1">
      <formula>$N$36&gt;$F$5</formula>
    </cfRule>
    <cfRule type="expression" dxfId="21" priority="23" stopIfTrue="1">
      <formula>$N$36&lt;#REF!</formula>
    </cfRule>
    <cfRule type="expression" dxfId="20" priority="24">
      <formula>$N$36&gt;#REF!</formula>
    </cfRule>
  </conditionalFormatting>
  <conditionalFormatting sqref="D5">
    <cfRule type="expression" dxfId="19" priority="7">
      <formula>$M$6=1</formula>
    </cfRule>
  </conditionalFormatting>
  <conditionalFormatting sqref="L24 N24">
    <cfRule type="expression" dxfId="18" priority="3">
      <formula>$N24&gt;$F$5/2</formula>
    </cfRule>
  </conditionalFormatting>
  <conditionalFormatting sqref="N30">
    <cfRule type="expression" dxfId="17" priority="2">
      <formula>$O$30=1</formula>
    </cfRule>
  </conditionalFormatting>
  <conditionalFormatting sqref="L30">
    <cfRule type="expression" dxfId="16" priority="1">
      <formula>$O$30=1</formula>
    </cfRule>
  </conditionalFormatting>
  <dataValidations count="6">
    <dataValidation type="whole" allowBlank="1" showInputMessage="1" showErrorMessage="1" sqref="L9 L11 L13 L23 L15:L21 L25:L35">
      <formula1>0</formula1>
      <formula2>999999</formula2>
    </dataValidation>
    <dataValidation type="list" allowBlank="1" showInputMessage="1" showErrorMessage="1" sqref="E5">
      <formula1>"Ano,Ne"</formula1>
    </dataValidation>
    <dataValidation type="whole" allowBlank="1" showInputMessage="1" showErrorMessage="1" sqref="L8 L14 L12 L10">
      <formula1>0</formula1>
      <formula2>1000</formula2>
    </dataValidation>
    <dataValidation type="list" allowBlank="1" showInputMessage="1" showErrorMessage="1" error="vyberte možnost z nabídky" prompt="vyberte z nabídky jednu možnost" sqref="D24:G24">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4">
      <formula1>0</formula1>
      <formula2>999999</formula2>
    </dataValidation>
    <dataValidation type="whole" allowBlank="1" showInputMessage="1" showErrorMessage="1" prompt="Vyplňte do listu &quot;stáž ZŠ&quot;" sqref="L22">
      <formula1>0</formula1>
      <formula2>999999</formula2>
    </dataValidation>
  </dataValidations>
  <hyperlinks>
    <hyperlink ref="B1" location="'Úvodní strana'!A1" display="zpět na úvodní stranu"/>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4"/>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ColWidth="9.21875" defaultRowHeight="14.4" x14ac:dyDescent="0.3"/>
  <cols>
    <col min="1" max="1" width="1.77734375" style="365" customWidth="1"/>
    <col min="2" max="2" width="13.77734375" style="365" customWidth="1"/>
    <col min="3" max="3" width="8.77734375" style="365" hidden="1" customWidth="1"/>
    <col min="4" max="4" width="16.77734375" style="365" customWidth="1"/>
    <col min="5" max="5" width="0" style="365" hidden="1" customWidth="1"/>
    <col min="6" max="6" width="14.5546875" style="365" customWidth="1"/>
    <col min="7" max="7" width="28.44140625" style="365" customWidth="1"/>
    <col min="8" max="8" width="15.77734375" style="365" customWidth="1"/>
    <col min="9" max="9" width="29.21875" style="365" customWidth="1"/>
    <col min="10" max="10" width="18.5546875" style="365" customWidth="1"/>
    <col min="11" max="11" width="12.77734375" style="365" customWidth="1"/>
    <col min="12" max="12" width="14.77734375" style="365" customWidth="1"/>
    <col min="13" max="13" width="0" style="365" hidden="1" customWidth="1"/>
    <col min="14" max="14" width="5.5546875" style="365" hidden="1" customWidth="1"/>
    <col min="15" max="15" width="7.21875" style="365" hidden="1" customWidth="1"/>
    <col min="16" max="16384" width="9.21875" style="365"/>
  </cols>
  <sheetData>
    <row r="1" spans="1:15" ht="15" thickBot="1" x14ac:dyDescent="0.35">
      <c r="A1" s="278"/>
      <c r="B1" s="278"/>
      <c r="C1" s="279"/>
      <c r="D1" s="278"/>
      <c r="E1" s="278"/>
      <c r="F1" s="278"/>
      <c r="G1" s="278"/>
      <c r="H1" s="278"/>
      <c r="I1" s="280"/>
      <c r="J1" s="278"/>
      <c r="K1" s="278"/>
      <c r="L1" s="278"/>
      <c r="M1" s="280"/>
      <c r="N1" s="280"/>
      <c r="O1" s="280"/>
    </row>
    <row r="2" spans="1:15" ht="6.75" customHeight="1" x14ac:dyDescent="0.4">
      <c r="A2" s="4"/>
      <c r="B2" s="281"/>
      <c r="C2" s="282"/>
      <c r="D2" s="283"/>
      <c r="E2" s="283"/>
      <c r="F2" s="284"/>
      <c r="G2" s="285"/>
      <c r="H2" s="285"/>
      <c r="I2" s="285"/>
      <c r="J2" s="285"/>
      <c r="K2" s="285"/>
      <c r="L2" s="286"/>
      <c r="M2" s="583" t="s">
        <v>115</v>
      </c>
      <c r="N2" s="583" t="s">
        <v>116</v>
      </c>
      <c r="O2" s="583" t="s">
        <v>701</v>
      </c>
    </row>
    <row r="3" spans="1:15" ht="48.75" customHeight="1" x14ac:dyDescent="0.4">
      <c r="A3" s="1"/>
      <c r="B3" s="342"/>
      <c r="C3" s="343"/>
      <c r="D3" s="585" t="s">
        <v>707</v>
      </c>
      <c r="E3" s="585"/>
      <c r="F3" s="585"/>
      <c r="G3" s="585"/>
      <c r="H3" s="585"/>
      <c r="I3" s="585"/>
      <c r="J3" s="585"/>
      <c r="K3" s="362"/>
      <c r="L3" s="344"/>
      <c r="M3" s="583"/>
      <c r="N3" s="583"/>
      <c r="O3" s="583"/>
    </row>
    <row r="4" spans="1:15" ht="6.75" customHeight="1" thickBot="1" x14ac:dyDescent="0.4">
      <c r="A4" s="4"/>
      <c r="B4" s="586"/>
      <c r="C4" s="587"/>
      <c r="D4" s="588"/>
      <c r="E4" s="588"/>
      <c r="F4" s="588"/>
      <c r="G4" s="588"/>
      <c r="H4" s="588"/>
      <c r="I4" s="588"/>
      <c r="J4" s="588"/>
      <c r="K4" s="588"/>
      <c r="L4" s="589"/>
      <c r="M4" s="583"/>
      <c r="N4" s="583"/>
      <c r="O4" s="583"/>
    </row>
    <row r="5" spans="1:15" ht="38.25" customHeight="1" thickBot="1" x14ac:dyDescent="0.35">
      <c r="A5" s="7"/>
      <c r="B5" s="590" t="s">
        <v>709</v>
      </c>
      <c r="C5" s="592" t="s">
        <v>700</v>
      </c>
      <c r="D5" s="363" t="s">
        <v>117</v>
      </c>
      <c r="E5" s="288"/>
      <c r="F5" s="364" t="s">
        <v>118</v>
      </c>
      <c r="G5" s="594" t="s">
        <v>119</v>
      </c>
      <c r="H5" s="595"/>
      <c r="I5" s="596" t="s">
        <v>120</v>
      </c>
      <c r="J5" s="597"/>
      <c r="K5" s="598" t="s">
        <v>710</v>
      </c>
      <c r="L5" s="600" t="s">
        <v>711</v>
      </c>
      <c r="M5" s="583"/>
      <c r="N5" s="583"/>
      <c r="O5" s="583"/>
    </row>
    <row r="6" spans="1:15" ht="33" customHeight="1" thickBot="1" x14ac:dyDescent="0.35">
      <c r="A6" s="7"/>
      <c r="B6" s="591"/>
      <c r="C6" s="593"/>
      <c r="D6" s="602" t="s">
        <v>712</v>
      </c>
      <c r="E6" s="602"/>
      <c r="F6" s="603"/>
      <c r="G6" s="604" t="s">
        <v>121</v>
      </c>
      <c r="H6" s="603"/>
      <c r="I6" s="604" t="s">
        <v>122</v>
      </c>
      <c r="J6" s="603"/>
      <c r="K6" s="599"/>
      <c r="L6" s="601"/>
      <c r="M6" s="584"/>
      <c r="N6" s="584"/>
      <c r="O6" s="584"/>
    </row>
    <row r="7" spans="1:15" ht="25.05" customHeight="1" x14ac:dyDescent="0.3">
      <c r="A7" s="289"/>
      <c r="B7" s="290" t="s">
        <v>123</v>
      </c>
      <c r="C7" s="291" t="s">
        <v>702</v>
      </c>
      <c r="D7" s="292"/>
      <c r="E7" s="340">
        <f>IF(C7&gt;0,IF(D7&gt;0,1,0),0)</f>
        <v>0</v>
      </c>
      <c r="F7" s="294">
        <f>IF(E7=1,data!$C$41*D7,0)</f>
        <v>0</v>
      </c>
      <c r="G7" s="333" t="s">
        <v>127</v>
      </c>
      <c r="H7" s="295">
        <f>IF($E7=1,IF($D7&lt;15,VLOOKUP(G7,data!$B$3:$E$32,2,0)*$D7,(VLOOKUP(G7,data!$B$3:$E$32,2,0)*14)+(VLOOKUP(G7,data!$B$3:$E$32,3,0))*($D7-14)),0)</f>
        <v>0</v>
      </c>
      <c r="I7" s="333" t="s">
        <v>127</v>
      </c>
      <c r="J7" s="295">
        <f>IF($E7=1,VLOOKUP(I7,data!$B$35:$D$39,2,0),0)</f>
        <v>0</v>
      </c>
      <c r="K7" s="336">
        <f>IF(AND(H7&lt;&gt;0,J7&lt;&gt;0)=FALSE,0,data!$C$43)</f>
        <v>0</v>
      </c>
      <c r="L7" s="337">
        <f>IF(AND(H7&lt;&gt;0,J7&lt;&gt;0)=FALSE,0,INT(F7+H7+J7+K7))</f>
        <v>0</v>
      </c>
      <c r="M7" s="293">
        <f>IF(L7&gt;0,1,0)</f>
        <v>0</v>
      </c>
      <c r="N7" s="293">
        <f>IF(M7=1,D7,0)</f>
        <v>0</v>
      </c>
      <c r="O7" s="293">
        <f>IF(OR(G7="Spojené Království",G7="Norsko",G7="Island"),L7,0)</f>
        <v>0</v>
      </c>
    </row>
    <row r="8" spans="1:15" ht="25.05" customHeight="1" x14ac:dyDescent="0.3">
      <c r="A8" s="289"/>
      <c r="B8" s="290" t="s">
        <v>126</v>
      </c>
      <c r="C8" s="291" t="s">
        <v>702</v>
      </c>
      <c r="D8" s="297"/>
      <c r="E8" s="293">
        <f t="shared" ref="E8:E71" si="0">IF(C8&gt;0,IF(D8&gt;0,1,0),0)</f>
        <v>0</v>
      </c>
      <c r="F8" s="298">
        <f>IF(E8=1,data!$C$41*D8,0)</f>
        <v>0</v>
      </c>
      <c r="G8" s="334" t="s">
        <v>127</v>
      </c>
      <c r="H8" s="299">
        <f>IF($E8=1,IF($D8&lt;15,VLOOKUP(G8,data!$B$3:$E$32,2,0)*$D8,(VLOOKUP(G8,data!$B$3:$E$32,2,0)*14)+(VLOOKUP(G8,data!$B$3:$E$32,3,0))*($D8-14)),0)</f>
        <v>0</v>
      </c>
      <c r="I8" s="334" t="s">
        <v>127</v>
      </c>
      <c r="J8" s="299">
        <f>IF($E8=1,VLOOKUP(I8,data!$B$35:$D$39,2,0),0)</f>
        <v>0</v>
      </c>
      <c r="K8" s="300">
        <f>IF(AND(H8&lt;&gt;0,J8&lt;&gt;0)=FALSE,0,data!$C$43)</f>
        <v>0</v>
      </c>
      <c r="L8" s="338">
        <f t="shared" ref="L8:L71" si="1">IF(AND(H8&lt;&gt;0,J8&lt;&gt;0)=FALSE,0,INT(F8+H8+J8+K8))</f>
        <v>0</v>
      </c>
      <c r="M8" s="293">
        <f>IF(L8&gt;0,1,0)</f>
        <v>0</v>
      </c>
      <c r="N8" s="293">
        <f t="shared" ref="N8:N71" si="2">IF(M8=1,D8,0)</f>
        <v>0</v>
      </c>
      <c r="O8" s="293">
        <f t="shared" ref="O8:O71" si="3">IF(OR(G8="Spojené Království",G8="Norsko",G8="Island"),L8,0)</f>
        <v>0</v>
      </c>
    </row>
    <row r="9" spans="1:15" ht="25.05" customHeight="1" x14ac:dyDescent="0.3">
      <c r="A9" s="289"/>
      <c r="B9" s="290" t="s">
        <v>128</v>
      </c>
      <c r="C9" s="291" t="s">
        <v>702</v>
      </c>
      <c r="D9" s="297"/>
      <c r="E9" s="293">
        <f t="shared" si="0"/>
        <v>0</v>
      </c>
      <c r="F9" s="298">
        <f>IF(E9=1,data!$C$41*D9,0)</f>
        <v>0</v>
      </c>
      <c r="G9" s="334" t="s">
        <v>127</v>
      </c>
      <c r="H9" s="299">
        <f>IF($E9=1,IF($D9&lt;15,VLOOKUP(G9,data!$B$3:$E$32,2,0)*$D9,(VLOOKUP(G9,data!$B$3:$E$32,2,0)*14)+(VLOOKUP(G9,data!$B$3:$E$32,3,0))*($D9-14)),0)</f>
        <v>0</v>
      </c>
      <c r="I9" s="334" t="s">
        <v>127</v>
      </c>
      <c r="J9" s="299">
        <f>IF($E9=1,VLOOKUP(I9,data!$B$35:$D$39,2,0),0)</f>
        <v>0</v>
      </c>
      <c r="K9" s="300">
        <f>IF(AND(H9&lt;&gt;0,J9&lt;&gt;0)=FALSE,0,data!$C$43)</f>
        <v>0</v>
      </c>
      <c r="L9" s="338">
        <f t="shared" si="1"/>
        <v>0</v>
      </c>
      <c r="M9" s="293">
        <f t="shared" ref="M9:M13" si="4">IF(L9&gt;0,1,0)</f>
        <v>0</v>
      </c>
      <c r="N9" s="293">
        <f t="shared" si="2"/>
        <v>0</v>
      </c>
      <c r="O9" s="293">
        <f t="shared" si="3"/>
        <v>0</v>
      </c>
    </row>
    <row r="10" spans="1:15" ht="25.05" customHeight="1" x14ac:dyDescent="0.3">
      <c r="A10" s="301"/>
      <c r="B10" s="290" t="s">
        <v>129</v>
      </c>
      <c r="C10" s="291" t="s">
        <v>702</v>
      </c>
      <c r="D10" s="297"/>
      <c r="E10" s="293">
        <f t="shared" si="0"/>
        <v>0</v>
      </c>
      <c r="F10" s="298">
        <f>IF(E10=1,data!$C$41*D10,0)</f>
        <v>0</v>
      </c>
      <c r="G10" s="334" t="s">
        <v>127</v>
      </c>
      <c r="H10" s="299">
        <f>IF($E10=1,IF($D10&lt;15,VLOOKUP(G10,data!$B$3:$E$32,2,0)*$D10,(VLOOKUP(G10,data!$B$3:$E$32,2,0)*14)+(VLOOKUP(G10,data!$B$3:$E$32,3,0))*($D10-14)),0)</f>
        <v>0</v>
      </c>
      <c r="I10" s="334" t="s">
        <v>127</v>
      </c>
      <c r="J10" s="299">
        <f>IF($E10=1,VLOOKUP(I10,data!$B$35:$D$39,2,0),0)</f>
        <v>0</v>
      </c>
      <c r="K10" s="300">
        <f>IF(AND(H10&lt;&gt;0,J10&lt;&gt;0)=FALSE,0,data!$C$43)</f>
        <v>0</v>
      </c>
      <c r="L10" s="338">
        <f t="shared" si="1"/>
        <v>0</v>
      </c>
      <c r="M10" s="293">
        <f t="shared" si="4"/>
        <v>0</v>
      </c>
      <c r="N10" s="293">
        <f t="shared" si="2"/>
        <v>0</v>
      </c>
      <c r="O10" s="293">
        <f t="shared" si="3"/>
        <v>0</v>
      </c>
    </row>
    <row r="11" spans="1:15" ht="25.05" customHeight="1" x14ac:dyDescent="0.3">
      <c r="A11" s="301"/>
      <c r="B11" s="290" t="s">
        <v>132</v>
      </c>
      <c r="C11" s="291" t="s">
        <v>702</v>
      </c>
      <c r="D11" s="297"/>
      <c r="E11" s="293">
        <f t="shared" si="0"/>
        <v>0</v>
      </c>
      <c r="F11" s="298">
        <f>IF(E11=1,data!$C$41*D11,0)</f>
        <v>0</v>
      </c>
      <c r="G11" s="334" t="s">
        <v>127</v>
      </c>
      <c r="H11" s="299">
        <f>IF($E11=1,IF($D11&lt;15,VLOOKUP(G11,data!$B$3:$E$32,2,0)*$D11,(VLOOKUP(G11,data!$B$3:$E$32,2,0)*14)+(VLOOKUP(G11,data!$B$3:$E$32,3,0))*($D11-14)),0)</f>
        <v>0</v>
      </c>
      <c r="I11" s="334" t="s">
        <v>127</v>
      </c>
      <c r="J11" s="299">
        <f>IF($E11=1,VLOOKUP(I11,data!$B$35:$D$39,2,0),0)</f>
        <v>0</v>
      </c>
      <c r="K11" s="300">
        <f>IF(AND(H11&lt;&gt;0,J11&lt;&gt;0)=FALSE,0,data!$C$43)</f>
        <v>0</v>
      </c>
      <c r="L11" s="338">
        <f t="shared" si="1"/>
        <v>0</v>
      </c>
      <c r="M11" s="293">
        <f t="shared" si="4"/>
        <v>0</v>
      </c>
      <c r="N11" s="293">
        <f t="shared" si="2"/>
        <v>0</v>
      </c>
      <c r="O11" s="293">
        <f t="shared" si="3"/>
        <v>0</v>
      </c>
    </row>
    <row r="12" spans="1:15" ht="25.05" customHeight="1" x14ac:dyDescent="0.3">
      <c r="A12" s="301"/>
      <c r="B12" s="290" t="s">
        <v>134</v>
      </c>
      <c r="C12" s="291" t="s">
        <v>702</v>
      </c>
      <c r="D12" s="297"/>
      <c r="E12" s="293">
        <f t="shared" si="0"/>
        <v>0</v>
      </c>
      <c r="F12" s="298">
        <f>IF(E12=1,data!$C$41*D12,0)</f>
        <v>0</v>
      </c>
      <c r="G12" s="334" t="s">
        <v>127</v>
      </c>
      <c r="H12" s="299">
        <f>IF($E12=1,IF($D12&lt;15,VLOOKUP(G12,data!$B$3:$E$32,2,0)*$D12,(VLOOKUP(G12,data!$B$3:$E$32,2,0)*14)+(VLOOKUP(G12,data!$B$3:$E$32,3,0))*($D12-14)),0)</f>
        <v>0</v>
      </c>
      <c r="I12" s="334" t="s">
        <v>127</v>
      </c>
      <c r="J12" s="299">
        <f>IF($E12=1,VLOOKUP(I12,data!$B$35:$D$39,2,0),0)</f>
        <v>0</v>
      </c>
      <c r="K12" s="300">
        <f>IF(AND(H12&lt;&gt;0,J12&lt;&gt;0)=FALSE,0,data!$C$43)</f>
        <v>0</v>
      </c>
      <c r="L12" s="338">
        <f t="shared" si="1"/>
        <v>0</v>
      </c>
      <c r="M12" s="293">
        <f t="shared" si="4"/>
        <v>0</v>
      </c>
      <c r="N12" s="293">
        <f t="shared" si="2"/>
        <v>0</v>
      </c>
      <c r="O12" s="293">
        <f t="shared" si="3"/>
        <v>0</v>
      </c>
    </row>
    <row r="13" spans="1:15" ht="25.05" customHeight="1" x14ac:dyDescent="0.3">
      <c r="A13" s="301"/>
      <c r="B13" s="290" t="s">
        <v>135</v>
      </c>
      <c r="C13" s="291" t="s">
        <v>702</v>
      </c>
      <c r="D13" s="297"/>
      <c r="E13" s="293">
        <f t="shared" si="0"/>
        <v>0</v>
      </c>
      <c r="F13" s="298">
        <f>IF(E13=1,data!$C$41*D13,0)</f>
        <v>0</v>
      </c>
      <c r="G13" s="334" t="s">
        <v>127</v>
      </c>
      <c r="H13" s="299">
        <f>IF($E13=1,IF($D13&lt;15,VLOOKUP(G13,data!$B$3:$E$32,2,0)*$D13,(VLOOKUP(G13,data!$B$3:$E$32,2,0)*14)+(VLOOKUP(G13,data!$B$3:$E$32,3,0))*($D13-14)),0)</f>
        <v>0</v>
      </c>
      <c r="I13" s="334" t="s">
        <v>127</v>
      </c>
      <c r="J13" s="299">
        <f>IF($E13=1,VLOOKUP(I13,data!$B$35:$D$39,2,0),0)</f>
        <v>0</v>
      </c>
      <c r="K13" s="300">
        <f>IF(AND(H13&lt;&gt;0,J13&lt;&gt;0)=FALSE,0,data!$C$43)</f>
        <v>0</v>
      </c>
      <c r="L13" s="338">
        <f t="shared" si="1"/>
        <v>0</v>
      </c>
      <c r="M13" s="293">
        <f t="shared" si="4"/>
        <v>0</v>
      </c>
      <c r="N13" s="293">
        <f t="shared" si="2"/>
        <v>0</v>
      </c>
      <c r="O13" s="293">
        <f t="shared" si="3"/>
        <v>0</v>
      </c>
    </row>
    <row r="14" spans="1:15" ht="25.05" customHeight="1" x14ac:dyDescent="0.3">
      <c r="A14" s="301"/>
      <c r="B14" s="290" t="s">
        <v>136</v>
      </c>
      <c r="C14" s="291" t="s">
        <v>702</v>
      </c>
      <c r="D14" s="297"/>
      <c r="E14" s="293">
        <f t="shared" si="0"/>
        <v>0</v>
      </c>
      <c r="F14" s="298">
        <f>IF(E14=1,data!$C$41*D14,0)</f>
        <v>0</v>
      </c>
      <c r="G14" s="334" t="s">
        <v>127</v>
      </c>
      <c r="H14" s="299">
        <f>IF($E14=1,IF($D14&lt;15,VLOOKUP(G14,data!$B$3:$E$32,2,0)*$D14,(VLOOKUP(G14,data!$B$3:$E$32,2,0)*14)+(VLOOKUP(G14,data!$B$3:$E$32,3,0))*($D14-14)),0)</f>
        <v>0</v>
      </c>
      <c r="I14" s="334" t="s">
        <v>127</v>
      </c>
      <c r="J14" s="299">
        <f>IF($E14=1,VLOOKUP(I14,data!$B$35:$D$39,2,0),0)</f>
        <v>0</v>
      </c>
      <c r="K14" s="300">
        <f>IF(AND(H14&lt;&gt;0,J14&lt;&gt;0)=FALSE,0,data!$C$43)</f>
        <v>0</v>
      </c>
      <c r="L14" s="338">
        <f t="shared" si="1"/>
        <v>0</v>
      </c>
      <c r="M14" s="293">
        <f>IF(L14&gt;0,1,0)</f>
        <v>0</v>
      </c>
      <c r="N14" s="293">
        <f t="shared" si="2"/>
        <v>0</v>
      </c>
      <c r="O14" s="293">
        <f t="shared" si="3"/>
        <v>0</v>
      </c>
    </row>
    <row r="15" spans="1:15" ht="25.05" customHeight="1" x14ac:dyDescent="0.3">
      <c r="A15" s="301"/>
      <c r="B15" s="290" t="s">
        <v>137</v>
      </c>
      <c r="C15" s="291" t="s">
        <v>702</v>
      </c>
      <c r="D15" s="297"/>
      <c r="E15" s="293">
        <f t="shared" si="0"/>
        <v>0</v>
      </c>
      <c r="F15" s="298">
        <f>IF(E15=1,data!$C$41*D15,0)</f>
        <v>0</v>
      </c>
      <c r="G15" s="334" t="s">
        <v>127</v>
      </c>
      <c r="H15" s="299">
        <f>IF($E15=1,IF($D15&lt;15,VLOOKUP(G15,data!$B$3:$E$32,2,0)*$D15,(VLOOKUP(G15,data!$B$3:$E$32,2,0)*14)+(VLOOKUP(G15,data!$B$3:$E$32,3,0))*($D15-14)),0)</f>
        <v>0</v>
      </c>
      <c r="I15" s="334" t="s">
        <v>127</v>
      </c>
      <c r="J15" s="299">
        <f>IF($E15=1,VLOOKUP(I15,data!$B$35:$D$39,2,0),0)</f>
        <v>0</v>
      </c>
      <c r="K15" s="300">
        <f>IF(AND(H15&lt;&gt;0,J15&lt;&gt;0)=FALSE,0,data!$C$43)</f>
        <v>0</v>
      </c>
      <c r="L15" s="338">
        <f t="shared" si="1"/>
        <v>0</v>
      </c>
      <c r="M15" s="293">
        <f>IF(L15&gt;0,1,0)</f>
        <v>0</v>
      </c>
      <c r="N15" s="293">
        <f t="shared" si="2"/>
        <v>0</v>
      </c>
      <c r="O15" s="293">
        <f t="shared" si="3"/>
        <v>0</v>
      </c>
    </row>
    <row r="16" spans="1:15" ht="25.05" customHeight="1" x14ac:dyDescent="0.3">
      <c r="A16" s="289"/>
      <c r="B16" s="290" t="s">
        <v>138</v>
      </c>
      <c r="C16" s="291" t="s">
        <v>702</v>
      </c>
      <c r="D16" s="297"/>
      <c r="E16" s="293">
        <f t="shared" si="0"/>
        <v>0</v>
      </c>
      <c r="F16" s="298">
        <f>IF(E16=1,data!$C$41*D16,0)</f>
        <v>0</v>
      </c>
      <c r="G16" s="334" t="s">
        <v>127</v>
      </c>
      <c r="H16" s="299">
        <f>IF($E16=1,IF($D16&lt;15,VLOOKUP(G16,data!$B$3:$E$32,2,0)*$D16,(VLOOKUP(G16,data!$B$3:$E$32,2,0)*14)+(VLOOKUP(G16,data!$B$3:$E$32,3,0))*($D16-14)),0)</f>
        <v>0</v>
      </c>
      <c r="I16" s="334" t="s">
        <v>127</v>
      </c>
      <c r="J16" s="299">
        <f>IF($E16=1,VLOOKUP(I16,data!$B$35:$D$39,2,0),0)</f>
        <v>0</v>
      </c>
      <c r="K16" s="300">
        <f>IF(AND(H16&lt;&gt;0,J16&lt;&gt;0)=FALSE,0,data!$C$43)</f>
        <v>0</v>
      </c>
      <c r="L16" s="338">
        <f t="shared" si="1"/>
        <v>0</v>
      </c>
      <c r="M16" s="293">
        <f t="shared" ref="M16:M79" si="5">IF(L16&gt;0,1,0)</f>
        <v>0</v>
      </c>
      <c r="N16" s="293">
        <f t="shared" si="2"/>
        <v>0</v>
      </c>
      <c r="O16" s="293">
        <f t="shared" si="3"/>
        <v>0</v>
      </c>
    </row>
    <row r="17" spans="1:15" ht="25.05" customHeight="1" x14ac:dyDescent="0.3">
      <c r="A17" s="289"/>
      <c r="B17" s="290" t="s">
        <v>139</v>
      </c>
      <c r="C17" s="291" t="s">
        <v>702</v>
      </c>
      <c r="D17" s="297"/>
      <c r="E17" s="293">
        <f t="shared" si="0"/>
        <v>0</v>
      </c>
      <c r="F17" s="298">
        <f>IF(E17=1,data!$C$41*D17,0)</f>
        <v>0</v>
      </c>
      <c r="G17" s="334" t="s">
        <v>127</v>
      </c>
      <c r="H17" s="299">
        <f>IF($E17=1,IF($D17&lt;15,VLOOKUP(G17,data!$B$3:$E$32,2,0)*$D17,(VLOOKUP(G17,data!$B$3:$E$32,2,0)*14)+(VLOOKUP(G17,data!$B$3:$E$32,3,0))*($D17-14)),0)</f>
        <v>0</v>
      </c>
      <c r="I17" s="334" t="s">
        <v>127</v>
      </c>
      <c r="J17" s="299">
        <f>IF($E17=1,VLOOKUP(I17,data!$B$35:$D$39,2,0),0)</f>
        <v>0</v>
      </c>
      <c r="K17" s="300">
        <f>IF(AND(H17&lt;&gt;0,J17&lt;&gt;0)=FALSE,0,data!$C$43)</f>
        <v>0</v>
      </c>
      <c r="L17" s="338">
        <f t="shared" si="1"/>
        <v>0</v>
      </c>
      <c r="M17" s="293">
        <f t="shared" si="5"/>
        <v>0</v>
      </c>
      <c r="N17" s="293">
        <f t="shared" si="2"/>
        <v>0</v>
      </c>
      <c r="O17" s="293">
        <f t="shared" si="3"/>
        <v>0</v>
      </c>
    </row>
    <row r="18" spans="1:15" ht="25.05" customHeight="1" x14ac:dyDescent="0.3">
      <c r="A18" s="301"/>
      <c r="B18" s="290" t="s">
        <v>140</v>
      </c>
      <c r="C18" s="291" t="s">
        <v>702</v>
      </c>
      <c r="D18" s="297"/>
      <c r="E18" s="293">
        <f t="shared" si="0"/>
        <v>0</v>
      </c>
      <c r="F18" s="298">
        <f>IF(E18=1,data!$C$41*D18,0)</f>
        <v>0</v>
      </c>
      <c r="G18" s="334" t="s">
        <v>127</v>
      </c>
      <c r="H18" s="299">
        <f>IF($E18=1,IF($D18&lt;15,VLOOKUP(G18,data!$B$3:$E$32,2,0)*$D18,(VLOOKUP(G18,data!$B$3:$E$32,2,0)*14)+(VLOOKUP(G18,data!$B$3:$E$32,3,0))*($D18-14)),0)</f>
        <v>0</v>
      </c>
      <c r="I18" s="334" t="s">
        <v>127</v>
      </c>
      <c r="J18" s="299">
        <f>IF($E18=1,VLOOKUP(I18,data!$B$35:$D$39,2,0),0)</f>
        <v>0</v>
      </c>
      <c r="K18" s="300">
        <f>IF(AND(H18&lt;&gt;0,J18&lt;&gt;0)=FALSE,0,data!$C$43)</f>
        <v>0</v>
      </c>
      <c r="L18" s="338">
        <f t="shared" si="1"/>
        <v>0</v>
      </c>
      <c r="M18" s="293">
        <f t="shared" si="5"/>
        <v>0</v>
      </c>
      <c r="N18" s="293">
        <f t="shared" si="2"/>
        <v>0</v>
      </c>
      <c r="O18" s="293">
        <f t="shared" si="3"/>
        <v>0</v>
      </c>
    </row>
    <row r="19" spans="1:15" ht="25.05" customHeight="1" x14ac:dyDescent="0.3">
      <c r="A19" s="301"/>
      <c r="B19" s="290" t="s">
        <v>141</v>
      </c>
      <c r="C19" s="291" t="s">
        <v>702</v>
      </c>
      <c r="D19" s="297"/>
      <c r="E19" s="293">
        <f t="shared" si="0"/>
        <v>0</v>
      </c>
      <c r="F19" s="298">
        <f>IF(E19=1,data!$C$41*D19,0)</f>
        <v>0</v>
      </c>
      <c r="G19" s="334" t="s">
        <v>127</v>
      </c>
      <c r="H19" s="299">
        <f>IF($E19=1,IF($D19&lt;15,VLOOKUP(G19,data!$B$3:$E$32,2,0)*$D19,(VLOOKUP(G19,data!$B$3:$E$32,2,0)*14)+(VLOOKUP(G19,data!$B$3:$E$32,3,0))*($D19-14)),0)</f>
        <v>0</v>
      </c>
      <c r="I19" s="334" t="s">
        <v>127</v>
      </c>
      <c r="J19" s="299">
        <f>IF($E19=1,VLOOKUP(I19,data!$B$35:$D$39,2,0),0)</f>
        <v>0</v>
      </c>
      <c r="K19" s="300">
        <f>IF(AND(H19&lt;&gt;0,J19&lt;&gt;0)=FALSE,0,data!$C$43)</f>
        <v>0</v>
      </c>
      <c r="L19" s="338">
        <f t="shared" si="1"/>
        <v>0</v>
      </c>
      <c r="M19" s="293">
        <f t="shared" si="5"/>
        <v>0</v>
      </c>
      <c r="N19" s="293">
        <f t="shared" si="2"/>
        <v>0</v>
      </c>
      <c r="O19" s="293">
        <f t="shared" si="3"/>
        <v>0</v>
      </c>
    </row>
    <row r="20" spans="1:15" ht="25.05" customHeight="1" x14ac:dyDescent="0.3">
      <c r="A20" s="301"/>
      <c r="B20" s="290" t="s">
        <v>142</v>
      </c>
      <c r="C20" s="291" t="s">
        <v>702</v>
      </c>
      <c r="D20" s="297"/>
      <c r="E20" s="293">
        <f t="shared" si="0"/>
        <v>0</v>
      </c>
      <c r="F20" s="298">
        <f>IF(E20=1,data!$C$41*D20,0)</f>
        <v>0</v>
      </c>
      <c r="G20" s="334" t="s">
        <v>127</v>
      </c>
      <c r="H20" s="299">
        <f>IF($E20=1,IF($D20&lt;15,VLOOKUP(G20,data!$B$3:$E$32,2,0)*$D20,(VLOOKUP(G20,data!$B$3:$E$32,2,0)*14)+(VLOOKUP(G20,data!$B$3:$E$32,3,0))*($D20-14)),0)</f>
        <v>0</v>
      </c>
      <c r="I20" s="334" t="s">
        <v>127</v>
      </c>
      <c r="J20" s="299">
        <f>IF($E20=1,VLOOKUP(I20,data!$B$35:$D$39,2,0),0)</f>
        <v>0</v>
      </c>
      <c r="K20" s="300">
        <f>IF(AND(H20&lt;&gt;0,J20&lt;&gt;0)=FALSE,0,data!$C$43)</f>
        <v>0</v>
      </c>
      <c r="L20" s="338">
        <f t="shared" si="1"/>
        <v>0</v>
      </c>
      <c r="M20" s="293">
        <f t="shared" si="5"/>
        <v>0</v>
      </c>
      <c r="N20" s="293">
        <f t="shared" si="2"/>
        <v>0</v>
      </c>
      <c r="O20" s="293">
        <f t="shared" si="3"/>
        <v>0</v>
      </c>
    </row>
    <row r="21" spans="1:15" ht="25.05" customHeight="1" x14ac:dyDescent="0.3">
      <c r="A21" s="301"/>
      <c r="B21" s="290" t="s">
        <v>143</v>
      </c>
      <c r="C21" s="291" t="s">
        <v>702</v>
      </c>
      <c r="D21" s="297"/>
      <c r="E21" s="293">
        <f t="shared" si="0"/>
        <v>0</v>
      </c>
      <c r="F21" s="298">
        <f>IF(E21=1,data!$C$41*D21,0)</f>
        <v>0</v>
      </c>
      <c r="G21" s="334" t="s">
        <v>127</v>
      </c>
      <c r="H21" s="299">
        <f>IF($E21=1,IF($D21&lt;15,VLOOKUP(G21,data!$B$3:$E$32,2,0)*$D21,(VLOOKUP(G21,data!$B$3:$E$32,2,0)*14)+(VLOOKUP(G21,data!$B$3:$E$32,3,0))*($D21-14)),0)</f>
        <v>0</v>
      </c>
      <c r="I21" s="334" t="s">
        <v>127</v>
      </c>
      <c r="J21" s="299">
        <f>IF($E21=1,VLOOKUP(I21,data!$B$35:$D$39,2,0),0)</f>
        <v>0</v>
      </c>
      <c r="K21" s="300">
        <f>IF(AND(H21&lt;&gt;0,J21&lt;&gt;0)=FALSE,0,data!$C$43)</f>
        <v>0</v>
      </c>
      <c r="L21" s="338">
        <f t="shared" si="1"/>
        <v>0</v>
      </c>
      <c r="M21" s="293">
        <f t="shared" si="5"/>
        <v>0</v>
      </c>
      <c r="N21" s="293">
        <f t="shared" si="2"/>
        <v>0</v>
      </c>
      <c r="O21" s="293">
        <f t="shared" si="3"/>
        <v>0</v>
      </c>
    </row>
    <row r="22" spans="1:15" ht="25.05" customHeight="1" x14ac:dyDescent="0.3">
      <c r="A22" s="301"/>
      <c r="B22" s="290" t="s">
        <v>144</v>
      </c>
      <c r="C22" s="291" t="s">
        <v>702</v>
      </c>
      <c r="D22" s="297"/>
      <c r="E22" s="293">
        <f t="shared" si="0"/>
        <v>0</v>
      </c>
      <c r="F22" s="298">
        <f>IF(E22=1,data!$C$41*D22,0)</f>
        <v>0</v>
      </c>
      <c r="G22" s="334" t="s">
        <v>127</v>
      </c>
      <c r="H22" s="299">
        <f>IF($E22=1,IF($D22&lt;15,VLOOKUP(G22,data!$B$3:$E$32,2,0)*$D22,(VLOOKUP(G22,data!$B$3:$E$32,2,0)*14)+(VLOOKUP(G22,data!$B$3:$E$32,3,0))*($D22-14)),0)</f>
        <v>0</v>
      </c>
      <c r="I22" s="334" t="s">
        <v>127</v>
      </c>
      <c r="J22" s="299">
        <f>IF($E22=1,VLOOKUP(I22,data!$B$35:$D$39,2,0),0)</f>
        <v>0</v>
      </c>
      <c r="K22" s="300">
        <f>IF(AND(H22&lt;&gt;0,J22&lt;&gt;0)=FALSE,0,data!$C$43)</f>
        <v>0</v>
      </c>
      <c r="L22" s="338">
        <f t="shared" si="1"/>
        <v>0</v>
      </c>
      <c r="M22" s="293">
        <f t="shared" si="5"/>
        <v>0</v>
      </c>
      <c r="N22" s="293">
        <f t="shared" si="2"/>
        <v>0</v>
      </c>
      <c r="O22" s="293">
        <f t="shared" si="3"/>
        <v>0</v>
      </c>
    </row>
    <row r="23" spans="1:15" ht="25.05" customHeight="1" x14ac:dyDescent="0.3">
      <c r="A23" s="301"/>
      <c r="B23" s="290" t="s">
        <v>145</v>
      </c>
      <c r="C23" s="291" t="s">
        <v>702</v>
      </c>
      <c r="D23" s="297"/>
      <c r="E23" s="293">
        <f t="shared" si="0"/>
        <v>0</v>
      </c>
      <c r="F23" s="298">
        <f>IF(E23=1,data!$C$41*D23,0)</f>
        <v>0</v>
      </c>
      <c r="G23" s="334" t="s">
        <v>127</v>
      </c>
      <c r="H23" s="299">
        <f>IF($E23=1,IF($D23&lt;15,VLOOKUP(G23,data!$B$3:$E$32,2,0)*$D23,(VLOOKUP(G23,data!$B$3:$E$32,2,0)*14)+(VLOOKUP(G23,data!$B$3:$E$32,3,0))*($D23-14)),0)</f>
        <v>0</v>
      </c>
      <c r="I23" s="334" t="s">
        <v>127</v>
      </c>
      <c r="J23" s="299">
        <f>IF($E23=1,VLOOKUP(I23,data!$B$35:$D$39,2,0),0)</f>
        <v>0</v>
      </c>
      <c r="K23" s="300">
        <f>IF(AND(H23&lt;&gt;0,J23&lt;&gt;0)=FALSE,0,data!$C$43)</f>
        <v>0</v>
      </c>
      <c r="L23" s="338">
        <f t="shared" si="1"/>
        <v>0</v>
      </c>
      <c r="M23" s="293">
        <f t="shared" si="5"/>
        <v>0</v>
      </c>
      <c r="N23" s="293">
        <f t="shared" si="2"/>
        <v>0</v>
      </c>
      <c r="O23" s="293">
        <f t="shared" si="3"/>
        <v>0</v>
      </c>
    </row>
    <row r="24" spans="1:15" ht="25.05" customHeight="1" x14ac:dyDescent="0.3">
      <c r="A24" s="289"/>
      <c r="B24" s="290" t="s">
        <v>146</v>
      </c>
      <c r="C24" s="291" t="s">
        <v>702</v>
      </c>
      <c r="D24" s="297"/>
      <c r="E24" s="293">
        <f t="shared" si="0"/>
        <v>0</v>
      </c>
      <c r="F24" s="298">
        <f>IF(E24=1,data!$C$41*D24,0)</f>
        <v>0</v>
      </c>
      <c r="G24" s="334" t="s">
        <v>127</v>
      </c>
      <c r="H24" s="299">
        <f>IF($E24=1,IF($D24&lt;15,VLOOKUP(G24,data!$B$3:$E$32,2,0)*$D24,(VLOOKUP(G24,data!$B$3:$E$32,2,0)*14)+(VLOOKUP(G24,data!$B$3:$E$32,3,0))*($D24-14)),0)</f>
        <v>0</v>
      </c>
      <c r="I24" s="334" t="s">
        <v>127</v>
      </c>
      <c r="J24" s="299">
        <f>IF($E24=1,VLOOKUP(I24,data!$B$35:$D$39,2,0),0)</f>
        <v>0</v>
      </c>
      <c r="K24" s="300">
        <f>IF(AND(H24&lt;&gt;0,J24&lt;&gt;0)=FALSE,0,data!$C$43)</f>
        <v>0</v>
      </c>
      <c r="L24" s="338">
        <f t="shared" si="1"/>
        <v>0</v>
      </c>
      <c r="M24" s="293">
        <f t="shared" si="5"/>
        <v>0</v>
      </c>
      <c r="N24" s="293">
        <f t="shared" si="2"/>
        <v>0</v>
      </c>
      <c r="O24" s="293">
        <f t="shared" si="3"/>
        <v>0</v>
      </c>
    </row>
    <row r="25" spans="1:15" ht="25.05" customHeight="1" x14ac:dyDescent="0.3">
      <c r="A25" s="289"/>
      <c r="B25" s="290" t="s">
        <v>147</v>
      </c>
      <c r="C25" s="291" t="s">
        <v>702</v>
      </c>
      <c r="D25" s="297"/>
      <c r="E25" s="293">
        <f t="shared" si="0"/>
        <v>0</v>
      </c>
      <c r="F25" s="298">
        <f>IF(E25=1,data!$C$41*D25,0)</f>
        <v>0</v>
      </c>
      <c r="G25" s="334" t="s">
        <v>127</v>
      </c>
      <c r="H25" s="299">
        <f>IF($E25=1,IF($D25&lt;15,VLOOKUP(G25,data!$B$3:$E$32,2,0)*$D25,(VLOOKUP(G25,data!$B$3:$E$32,2,0)*14)+(VLOOKUP(G25,data!$B$3:$E$32,3,0))*($D25-14)),0)</f>
        <v>0</v>
      </c>
      <c r="I25" s="334" t="s">
        <v>127</v>
      </c>
      <c r="J25" s="299">
        <f>IF($E25=1,VLOOKUP(I25,data!$B$35:$D$39,2,0),0)</f>
        <v>0</v>
      </c>
      <c r="K25" s="300">
        <f>IF(AND(H25&lt;&gt;0,J25&lt;&gt;0)=FALSE,0,data!$C$43)</f>
        <v>0</v>
      </c>
      <c r="L25" s="338">
        <f t="shared" si="1"/>
        <v>0</v>
      </c>
      <c r="M25" s="293">
        <f t="shared" si="5"/>
        <v>0</v>
      </c>
      <c r="N25" s="293">
        <f t="shared" si="2"/>
        <v>0</v>
      </c>
      <c r="O25" s="293">
        <f t="shared" si="3"/>
        <v>0</v>
      </c>
    </row>
    <row r="26" spans="1:15" ht="25.05" customHeight="1" x14ac:dyDescent="0.3">
      <c r="A26" s="301"/>
      <c r="B26" s="290" t="s">
        <v>148</v>
      </c>
      <c r="C26" s="291" t="s">
        <v>702</v>
      </c>
      <c r="D26" s="297"/>
      <c r="E26" s="293">
        <f t="shared" si="0"/>
        <v>0</v>
      </c>
      <c r="F26" s="298">
        <f>IF(E26=1,data!$C$41*D26,0)</f>
        <v>0</v>
      </c>
      <c r="G26" s="334" t="s">
        <v>127</v>
      </c>
      <c r="H26" s="299">
        <f>IF($E26=1,IF($D26&lt;15,VLOOKUP(G26,data!$B$3:$E$32,2,0)*$D26,(VLOOKUP(G26,data!$B$3:$E$32,2,0)*14)+(VLOOKUP(G26,data!$B$3:$E$32,3,0))*($D26-14)),0)</f>
        <v>0</v>
      </c>
      <c r="I26" s="334" t="s">
        <v>127</v>
      </c>
      <c r="J26" s="299">
        <f>IF($E26=1,VLOOKUP(I26,data!$B$35:$D$39,2,0),0)</f>
        <v>0</v>
      </c>
      <c r="K26" s="300">
        <f>IF(AND(H26&lt;&gt;0,J26&lt;&gt;0)=FALSE,0,data!$C$43)</f>
        <v>0</v>
      </c>
      <c r="L26" s="338">
        <f t="shared" si="1"/>
        <v>0</v>
      </c>
      <c r="M26" s="293">
        <f t="shared" si="5"/>
        <v>0</v>
      </c>
      <c r="N26" s="293">
        <f t="shared" si="2"/>
        <v>0</v>
      </c>
      <c r="O26" s="293">
        <f t="shared" si="3"/>
        <v>0</v>
      </c>
    </row>
    <row r="27" spans="1:15" ht="25.05" customHeight="1" x14ac:dyDescent="0.3">
      <c r="A27" s="301"/>
      <c r="B27" s="290" t="s">
        <v>149</v>
      </c>
      <c r="C27" s="291" t="s">
        <v>702</v>
      </c>
      <c r="D27" s="297"/>
      <c r="E27" s="293">
        <f t="shared" si="0"/>
        <v>0</v>
      </c>
      <c r="F27" s="298">
        <f>IF(E27=1,data!$C$41*D27,0)</f>
        <v>0</v>
      </c>
      <c r="G27" s="334" t="s">
        <v>127</v>
      </c>
      <c r="H27" s="299">
        <f>IF($E27=1,IF($D27&lt;15,VLOOKUP(G27,data!$B$3:$E$32,2,0)*$D27,(VLOOKUP(G27,data!$B$3:$E$32,2,0)*14)+(VLOOKUP(G27,data!$B$3:$E$32,3,0))*($D27-14)),0)</f>
        <v>0</v>
      </c>
      <c r="I27" s="334" t="s">
        <v>127</v>
      </c>
      <c r="J27" s="299">
        <f>IF($E27=1,VLOOKUP(I27,data!$B$35:$D$39,2,0),0)</f>
        <v>0</v>
      </c>
      <c r="K27" s="300">
        <f>IF(AND(H27&lt;&gt;0,J27&lt;&gt;0)=FALSE,0,data!$C$43)</f>
        <v>0</v>
      </c>
      <c r="L27" s="338">
        <f t="shared" si="1"/>
        <v>0</v>
      </c>
      <c r="M27" s="293">
        <f t="shared" si="5"/>
        <v>0</v>
      </c>
      <c r="N27" s="293">
        <f t="shared" si="2"/>
        <v>0</v>
      </c>
      <c r="O27" s="293">
        <f t="shared" si="3"/>
        <v>0</v>
      </c>
    </row>
    <row r="28" spans="1:15" ht="25.05" customHeight="1" x14ac:dyDescent="0.3">
      <c r="A28" s="301"/>
      <c r="B28" s="290" t="s">
        <v>150</v>
      </c>
      <c r="C28" s="291" t="s">
        <v>702</v>
      </c>
      <c r="D28" s="297"/>
      <c r="E28" s="293">
        <f t="shared" si="0"/>
        <v>0</v>
      </c>
      <c r="F28" s="298">
        <f>IF(E28=1,data!$C$41*D28,0)</f>
        <v>0</v>
      </c>
      <c r="G28" s="334" t="s">
        <v>127</v>
      </c>
      <c r="H28" s="299">
        <f>IF($E28=1,IF($D28&lt;15,VLOOKUP(G28,data!$B$3:$E$32,2,0)*$D28,(VLOOKUP(G28,data!$B$3:$E$32,2,0)*14)+(VLOOKUP(G28,data!$B$3:$E$32,3,0))*($D28-14)),0)</f>
        <v>0</v>
      </c>
      <c r="I28" s="334" t="s">
        <v>127</v>
      </c>
      <c r="J28" s="299">
        <f>IF($E28=1,VLOOKUP(I28,data!$B$35:$D$39,2,0),0)</f>
        <v>0</v>
      </c>
      <c r="K28" s="300">
        <f>IF(AND(H28&lt;&gt;0,J28&lt;&gt;0)=FALSE,0,data!$C$43)</f>
        <v>0</v>
      </c>
      <c r="L28" s="338">
        <f t="shared" si="1"/>
        <v>0</v>
      </c>
      <c r="M28" s="293">
        <f t="shared" si="5"/>
        <v>0</v>
      </c>
      <c r="N28" s="293">
        <f t="shared" si="2"/>
        <v>0</v>
      </c>
      <c r="O28" s="293">
        <f t="shared" si="3"/>
        <v>0</v>
      </c>
    </row>
    <row r="29" spans="1:15" ht="25.05" customHeight="1" x14ac:dyDescent="0.3">
      <c r="A29" s="301"/>
      <c r="B29" s="290" t="s">
        <v>151</v>
      </c>
      <c r="C29" s="291" t="s">
        <v>702</v>
      </c>
      <c r="D29" s="297"/>
      <c r="E29" s="293">
        <f t="shared" si="0"/>
        <v>0</v>
      </c>
      <c r="F29" s="298">
        <f>IF(E29=1,data!$C$41*D29,0)</f>
        <v>0</v>
      </c>
      <c r="G29" s="334" t="s">
        <v>127</v>
      </c>
      <c r="H29" s="299">
        <f>IF($E29=1,IF($D29&lt;15,VLOOKUP(G29,data!$B$3:$E$32,2,0)*$D29,(VLOOKUP(G29,data!$B$3:$E$32,2,0)*14)+(VLOOKUP(G29,data!$B$3:$E$32,3,0))*($D29-14)),0)</f>
        <v>0</v>
      </c>
      <c r="I29" s="334" t="s">
        <v>127</v>
      </c>
      <c r="J29" s="299">
        <f>IF($E29=1,VLOOKUP(I29,data!$B$35:$D$39,2,0),0)</f>
        <v>0</v>
      </c>
      <c r="K29" s="300">
        <f>IF(AND(H29&lt;&gt;0,J29&lt;&gt;0)=FALSE,0,data!$C$43)</f>
        <v>0</v>
      </c>
      <c r="L29" s="338">
        <f t="shared" si="1"/>
        <v>0</v>
      </c>
      <c r="M29" s="293">
        <f t="shared" si="5"/>
        <v>0</v>
      </c>
      <c r="N29" s="293">
        <f t="shared" si="2"/>
        <v>0</v>
      </c>
      <c r="O29" s="293">
        <f t="shared" si="3"/>
        <v>0</v>
      </c>
    </row>
    <row r="30" spans="1:15" ht="25.05" customHeight="1" x14ac:dyDescent="0.3">
      <c r="A30" s="301"/>
      <c r="B30" s="290" t="s">
        <v>152</v>
      </c>
      <c r="C30" s="291" t="s">
        <v>702</v>
      </c>
      <c r="D30" s="297"/>
      <c r="E30" s="293">
        <f t="shared" si="0"/>
        <v>0</v>
      </c>
      <c r="F30" s="298">
        <f>IF(E30=1,data!$C$41*D30,0)</f>
        <v>0</v>
      </c>
      <c r="G30" s="334" t="s">
        <v>127</v>
      </c>
      <c r="H30" s="299">
        <f>IF($E30=1,IF($D30&lt;15,VLOOKUP(G30,data!$B$3:$E$32,2,0)*$D30,(VLOOKUP(G30,data!$B$3:$E$32,2,0)*14)+(VLOOKUP(G30,data!$B$3:$E$32,3,0))*($D30-14)),0)</f>
        <v>0</v>
      </c>
      <c r="I30" s="334" t="s">
        <v>127</v>
      </c>
      <c r="J30" s="299">
        <f>IF($E30=1,VLOOKUP(I30,data!$B$35:$D$39,2,0),0)</f>
        <v>0</v>
      </c>
      <c r="K30" s="300">
        <f>IF(AND(H30&lt;&gt;0,J30&lt;&gt;0)=FALSE,0,data!$C$43)</f>
        <v>0</v>
      </c>
      <c r="L30" s="338">
        <f t="shared" si="1"/>
        <v>0</v>
      </c>
      <c r="M30" s="293">
        <f t="shared" si="5"/>
        <v>0</v>
      </c>
      <c r="N30" s="293">
        <f t="shared" si="2"/>
        <v>0</v>
      </c>
      <c r="O30" s="293">
        <f t="shared" si="3"/>
        <v>0</v>
      </c>
    </row>
    <row r="31" spans="1:15" ht="25.05" customHeight="1" x14ac:dyDescent="0.3">
      <c r="A31" s="301"/>
      <c r="B31" s="290" t="s">
        <v>153</v>
      </c>
      <c r="C31" s="291" t="s">
        <v>702</v>
      </c>
      <c r="D31" s="297"/>
      <c r="E31" s="293">
        <f t="shared" si="0"/>
        <v>0</v>
      </c>
      <c r="F31" s="298">
        <f>IF(E31=1,data!$C$41*D31,0)</f>
        <v>0</v>
      </c>
      <c r="G31" s="334" t="s">
        <v>127</v>
      </c>
      <c r="H31" s="299">
        <f>IF($E31=1,IF($D31&lt;15,VLOOKUP(G31,data!$B$3:$E$32,2,0)*$D31,(VLOOKUP(G31,data!$B$3:$E$32,2,0)*14)+(VLOOKUP(G31,data!$B$3:$E$32,3,0))*($D31-14)),0)</f>
        <v>0</v>
      </c>
      <c r="I31" s="334" t="s">
        <v>127</v>
      </c>
      <c r="J31" s="299">
        <f>IF($E31=1,VLOOKUP(I31,data!$B$35:$D$39,2,0),0)</f>
        <v>0</v>
      </c>
      <c r="K31" s="300">
        <f>IF(AND(H31&lt;&gt;0,J31&lt;&gt;0)=FALSE,0,data!$C$43)</f>
        <v>0</v>
      </c>
      <c r="L31" s="338">
        <f t="shared" si="1"/>
        <v>0</v>
      </c>
      <c r="M31" s="293">
        <f t="shared" si="5"/>
        <v>0</v>
      </c>
      <c r="N31" s="293">
        <f t="shared" si="2"/>
        <v>0</v>
      </c>
      <c r="O31" s="293">
        <f t="shared" si="3"/>
        <v>0</v>
      </c>
    </row>
    <row r="32" spans="1:15" ht="25.05" customHeight="1" x14ac:dyDescent="0.3">
      <c r="A32" s="289"/>
      <c r="B32" s="290" t="s">
        <v>154</v>
      </c>
      <c r="C32" s="291" t="s">
        <v>702</v>
      </c>
      <c r="D32" s="297"/>
      <c r="E32" s="293">
        <f t="shared" si="0"/>
        <v>0</v>
      </c>
      <c r="F32" s="298">
        <f>IF(E32=1,data!$C$41*D32,0)</f>
        <v>0</v>
      </c>
      <c r="G32" s="334" t="s">
        <v>127</v>
      </c>
      <c r="H32" s="299">
        <f>IF($E32=1,IF($D32&lt;15,VLOOKUP(G32,data!$B$3:$E$32,2,0)*$D32,(VLOOKUP(G32,data!$B$3:$E$32,2,0)*14)+(VLOOKUP(G32,data!$B$3:$E$32,3,0))*($D32-14)),0)</f>
        <v>0</v>
      </c>
      <c r="I32" s="334" t="s">
        <v>127</v>
      </c>
      <c r="J32" s="299">
        <f>IF($E32=1,VLOOKUP(I32,data!$B$35:$D$39,2,0),0)</f>
        <v>0</v>
      </c>
      <c r="K32" s="300">
        <f>IF(AND(H32&lt;&gt;0,J32&lt;&gt;0)=FALSE,0,data!$C$43)</f>
        <v>0</v>
      </c>
      <c r="L32" s="338">
        <f t="shared" si="1"/>
        <v>0</v>
      </c>
      <c r="M32" s="293">
        <f t="shared" si="5"/>
        <v>0</v>
      </c>
      <c r="N32" s="293">
        <f t="shared" si="2"/>
        <v>0</v>
      </c>
      <c r="O32" s="293">
        <f t="shared" si="3"/>
        <v>0</v>
      </c>
    </row>
    <row r="33" spans="1:15" ht="25.05" customHeight="1" x14ac:dyDescent="0.3">
      <c r="A33" s="289"/>
      <c r="B33" s="290" t="s">
        <v>155</v>
      </c>
      <c r="C33" s="291" t="s">
        <v>702</v>
      </c>
      <c r="D33" s="297"/>
      <c r="E33" s="293">
        <f t="shared" si="0"/>
        <v>0</v>
      </c>
      <c r="F33" s="298">
        <f>IF(E33=1,data!$C$41*D33,0)</f>
        <v>0</v>
      </c>
      <c r="G33" s="334" t="s">
        <v>127</v>
      </c>
      <c r="H33" s="299">
        <f>IF($E33=1,IF($D33&lt;15,VLOOKUP(G33,data!$B$3:$E$32,2,0)*$D33,(VLOOKUP(G33,data!$B$3:$E$32,2,0)*14)+(VLOOKUP(G33,data!$B$3:$E$32,3,0))*($D33-14)),0)</f>
        <v>0</v>
      </c>
      <c r="I33" s="334" t="s">
        <v>127</v>
      </c>
      <c r="J33" s="299">
        <f>IF($E33=1,VLOOKUP(I33,data!$B$35:$D$39,2,0),0)</f>
        <v>0</v>
      </c>
      <c r="K33" s="300">
        <f>IF(AND(H33&lt;&gt;0,J33&lt;&gt;0)=FALSE,0,data!$C$43)</f>
        <v>0</v>
      </c>
      <c r="L33" s="338">
        <f t="shared" si="1"/>
        <v>0</v>
      </c>
      <c r="M33" s="293">
        <f t="shared" si="5"/>
        <v>0</v>
      </c>
      <c r="N33" s="293">
        <f t="shared" si="2"/>
        <v>0</v>
      </c>
      <c r="O33" s="293">
        <f t="shared" si="3"/>
        <v>0</v>
      </c>
    </row>
    <row r="34" spans="1:15" ht="25.05" customHeight="1" x14ac:dyDescent="0.3">
      <c r="A34" s="301"/>
      <c r="B34" s="290" t="s">
        <v>156</v>
      </c>
      <c r="C34" s="291" t="s">
        <v>702</v>
      </c>
      <c r="D34" s="297"/>
      <c r="E34" s="293">
        <f t="shared" si="0"/>
        <v>0</v>
      </c>
      <c r="F34" s="298">
        <f>IF(E34=1,data!$C$41*D34,0)</f>
        <v>0</v>
      </c>
      <c r="G34" s="334" t="s">
        <v>127</v>
      </c>
      <c r="H34" s="299">
        <f>IF($E34=1,IF($D34&lt;15,VLOOKUP(G34,data!$B$3:$E$32,2,0)*$D34,(VLOOKUP(G34,data!$B$3:$E$32,2,0)*14)+(VLOOKUP(G34,data!$B$3:$E$32,3,0))*($D34-14)),0)</f>
        <v>0</v>
      </c>
      <c r="I34" s="334" t="s">
        <v>127</v>
      </c>
      <c r="J34" s="299">
        <f>IF($E34=1,VLOOKUP(I34,data!$B$35:$D$39,2,0),0)</f>
        <v>0</v>
      </c>
      <c r="K34" s="300">
        <f>IF(AND(H34&lt;&gt;0,J34&lt;&gt;0)=FALSE,0,data!$C$43)</f>
        <v>0</v>
      </c>
      <c r="L34" s="338">
        <f t="shared" si="1"/>
        <v>0</v>
      </c>
      <c r="M34" s="293">
        <f t="shared" si="5"/>
        <v>0</v>
      </c>
      <c r="N34" s="293">
        <f t="shared" si="2"/>
        <v>0</v>
      </c>
      <c r="O34" s="293">
        <f t="shared" si="3"/>
        <v>0</v>
      </c>
    </row>
    <row r="35" spans="1:15" ht="25.05" customHeight="1" x14ac:dyDescent="0.3">
      <c r="A35" s="301"/>
      <c r="B35" s="290" t="s">
        <v>157</v>
      </c>
      <c r="C35" s="291" t="s">
        <v>702</v>
      </c>
      <c r="D35" s="297"/>
      <c r="E35" s="293">
        <f t="shared" si="0"/>
        <v>0</v>
      </c>
      <c r="F35" s="298">
        <f>IF(E35=1,data!$C$41*D35,0)</f>
        <v>0</v>
      </c>
      <c r="G35" s="334" t="s">
        <v>127</v>
      </c>
      <c r="H35" s="299">
        <f>IF($E35=1,IF($D35&lt;15,VLOOKUP(G35,data!$B$3:$E$32,2,0)*$D35,(VLOOKUP(G35,data!$B$3:$E$32,2,0)*14)+(VLOOKUP(G35,data!$B$3:$E$32,3,0))*($D35-14)),0)</f>
        <v>0</v>
      </c>
      <c r="I35" s="334" t="s">
        <v>127</v>
      </c>
      <c r="J35" s="299">
        <f>IF($E35=1,VLOOKUP(I35,data!$B$35:$D$39,2,0),0)</f>
        <v>0</v>
      </c>
      <c r="K35" s="300">
        <f>IF(AND(H35&lt;&gt;0,J35&lt;&gt;0)=FALSE,0,data!$C$43)</f>
        <v>0</v>
      </c>
      <c r="L35" s="338">
        <f t="shared" si="1"/>
        <v>0</v>
      </c>
      <c r="M35" s="293">
        <f t="shared" si="5"/>
        <v>0</v>
      </c>
      <c r="N35" s="293">
        <f t="shared" si="2"/>
        <v>0</v>
      </c>
      <c r="O35" s="293">
        <f t="shared" si="3"/>
        <v>0</v>
      </c>
    </row>
    <row r="36" spans="1:15" ht="25.05" customHeight="1" x14ac:dyDescent="0.3">
      <c r="A36" s="301"/>
      <c r="B36" s="290" t="s">
        <v>158</v>
      </c>
      <c r="C36" s="291" t="s">
        <v>702</v>
      </c>
      <c r="D36" s="297"/>
      <c r="E36" s="293">
        <f t="shared" si="0"/>
        <v>0</v>
      </c>
      <c r="F36" s="298">
        <f>IF(E36=1,data!$C$41*D36,0)</f>
        <v>0</v>
      </c>
      <c r="G36" s="334" t="s">
        <v>127</v>
      </c>
      <c r="H36" s="299">
        <f>IF($E36=1,IF($D36&lt;15,VLOOKUP(G36,data!$B$3:$E$32,2,0)*$D36,(VLOOKUP(G36,data!$B$3:$E$32,2,0)*14)+(VLOOKUP(G36,data!$B$3:$E$32,3,0))*($D36-14)),0)</f>
        <v>0</v>
      </c>
      <c r="I36" s="334" t="s">
        <v>127</v>
      </c>
      <c r="J36" s="299">
        <f>IF($E36=1,VLOOKUP(I36,data!$B$35:$D$39,2,0),0)</f>
        <v>0</v>
      </c>
      <c r="K36" s="300">
        <f>IF(AND(H36&lt;&gt;0,J36&lt;&gt;0)=FALSE,0,data!$C$43)</f>
        <v>0</v>
      </c>
      <c r="L36" s="338">
        <f t="shared" si="1"/>
        <v>0</v>
      </c>
      <c r="M36" s="293">
        <f t="shared" si="5"/>
        <v>0</v>
      </c>
      <c r="N36" s="293">
        <f t="shared" si="2"/>
        <v>0</v>
      </c>
      <c r="O36" s="293">
        <f t="shared" si="3"/>
        <v>0</v>
      </c>
    </row>
    <row r="37" spans="1:15" ht="25.05" customHeight="1" x14ac:dyDescent="0.3">
      <c r="A37" s="301"/>
      <c r="B37" s="290" t="s">
        <v>159</v>
      </c>
      <c r="C37" s="291" t="s">
        <v>702</v>
      </c>
      <c r="D37" s="297"/>
      <c r="E37" s="293">
        <f t="shared" si="0"/>
        <v>0</v>
      </c>
      <c r="F37" s="298">
        <f>IF(E37=1,data!$C$41*D37,0)</f>
        <v>0</v>
      </c>
      <c r="G37" s="334" t="s">
        <v>127</v>
      </c>
      <c r="H37" s="299">
        <f>IF($E37=1,IF($D37&lt;15,VLOOKUP(G37,data!$B$3:$E$32,2,0)*$D37,(VLOOKUP(G37,data!$B$3:$E$32,2,0)*14)+(VLOOKUP(G37,data!$B$3:$E$32,3,0))*($D37-14)),0)</f>
        <v>0</v>
      </c>
      <c r="I37" s="334" t="s">
        <v>127</v>
      </c>
      <c r="J37" s="299">
        <f>IF($E37=1,VLOOKUP(I37,data!$B$35:$D$39,2,0),0)</f>
        <v>0</v>
      </c>
      <c r="K37" s="300">
        <f>IF(AND(H37&lt;&gt;0,J37&lt;&gt;0)=FALSE,0,data!$C$43)</f>
        <v>0</v>
      </c>
      <c r="L37" s="338">
        <f t="shared" si="1"/>
        <v>0</v>
      </c>
      <c r="M37" s="293">
        <f t="shared" si="5"/>
        <v>0</v>
      </c>
      <c r="N37" s="293">
        <f t="shared" si="2"/>
        <v>0</v>
      </c>
      <c r="O37" s="293">
        <f t="shared" si="3"/>
        <v>0</v>
      </c>
    </row>
    <row r="38" spans="1:15" ht="25.05" customHeight="1" x14ac:dyDescent="0.3">
      <c r="A38" s="301"/>
      <c r="B38" s="290" t="s">
        <v>160</v>
      </c>
      <c r="C38" s="291" t="s">
        <v>702</v>
      </c>
      <c r="D38" s="297"/>
      <c r="E38" s="293">
        <f t="shared" si="0"/>
        <v>0</v>
      </c>
      <c r="F38" s="298">
        <f>IF(E38=1,data!$C$41*D38,0)</f>
        <v>0</v>
      </c>
      <c r="G38" s="334" t="s">
        <v>127</v>
      </c>
      <c r="H38" s="299">
        <f>IF($E38=1,IF($D38&lt;15,VLOOKUP(G38,data!$B$3:$E$32,2,0)*$D38,(VLOOKUP(G38,data!$B$3:$E$32,2,0)*14)+(VLOOKUP(G38,data!$B$3:$E$32,3,0))*($D38-14)),0)</f>
        <v>0</v>
      </c>
      <c r="I38" s="334" t="s">
        <v>127</v>
      </c>
      <c r="J38" s="299">
        <f>IF($E38=1,VLOOKUP(I38,data!$B$35:$D$39,2,0),0)</f>
        <v>0</v>
      </c>
      <c r="K38" s="300">
        <f>IF(AND(H38&lt;&gt;0,J38&lt;&gt;0)=FALSE,0,data!$C$43)</f>
        <v>0</v>
      </c>
      <c r="L38" s="338">
        <f t="shared" si="1"/>
        <v>0</v>
      </c>
      <c r="M38" s="293">
        <f t="shared" si="5"/>
        <v>0</v>
      </c>
      <c r="N38" s="293">
        <f t="shared" si="2"/>
        <v>0</v>
      </c>
      <c r="O38" s="293">
        <f t="shared" si="3"/>
        <v>0</v>
      </c>
    </row>
    <row r="39" spans="1:15" ht="25.05" customHeight="1" x14ac:dyDescent="0.3">
      <c r="A39" s="289"/>
      <c r="B39" s="290" t="s">
        <v>161</v>
      </c>
      <c r="C39" s="291" t="s">
        <v>702</v>
      </c>
      <c r="D39" s="297"/>
      <c r="E39" s="293">
        <f t="shared" si="0"/>
        <v>0</v>
      </c>
      <c r="F39" s="298">
        <f>IF(E39=1,data!$C$41*D39,0)</f>
        <v>0</v>
      </c>
      <c r="G39" s="334" t="s">
        <v>127</v>
      </c>
      <c r="H39" s="299">
        <f>IF($E39=1,IF($D39&lt;15,VLOOKUP(G39,data!$B$3:$E$32,2,0)*$D39,(VLOOKUP(G39,data!$B$3:$E$32,2,0)*14)+(VLOOKUP(G39,data!$B$3:$E$32,3,0))*($D39-14)),0)</f>
        <v>0</v>
      </c>
      <c r="I39" s="334" t="s">
        <v>127</v>
      </c>
      <c r="J39" s="299">
        <f>IF($E39=1,VLOOKUP(I39,data!$B$35:$D$39,2,0),0)</f>
        <v>0</v>
      </c>
      <c r="K39" s="300">
        <f>IF(AND(H39&lt;&gt;0,J39&lt;&gt;0)=FALSE,0,data!$C$43)</f>
        <v>0</v>
      </c>
      <c r="L39" s="338">
        <f t="shared" si="1"/>
        <v>0</v>
      </c>
      <c r="M39" s="293">
        <f t="shared" si="5"/>
        <v>0</v>
      </c>
      <c r="N39" s="293">
        <f t="shared" si="2"/>
        <v>0</v>
      </c>
      <c r="O39" s="293">
        <f t="shared" si="3"/>
        <v>0</v>
      </c>
    </row>
    <row r="40" spans="1:15" ht="25.05" customHeight="1" x14ac:dyDescent="0.3">
      <c r="A40" s="289"/>
      <c r="B40" s="290" t="s">
        <v>162</v>
      </c>
      <c r="C40" s="291" t="s">
        <v>702</v>
      </c>
      <c r="D40" s="297"/>
      <c r="E40" s="293">
        <f t="shared" si="0"/>
        <v>0</v>
      </c>
      <c r="F40" s="298">
        <f>IF(E40=1,data!$C$41*D40,0)</f>
        <v>0</v>
      </c>
      <c r="G40" s="334" t="s">
        <v>127</v>
      </c>
      <c r="H40" s="299">
        <f>IF($E40=1,IF($D40&lt;15,VLOOKUP(G40,data!$B$3:$E$32,2,0)*$D40,(VLOOKUP(G40,data!$B$3:$E$32,2,0)*14)+(VLOOKUP(G40,data!$B$3:$E$32,3,0))*($D40-14)),0)</f>
        <v>0</v>
      </c>
      <c r="I40" s="334" t="s">
        <v>127</v>
      </c>
      <c r="J40" s="299">
        <f>IF($E40=1,VLOOKUP(I40,data!$B$35:$D$39,2,0),0)</f>
        <v>0</v>
      </c>
      <c r="K40" s="300">
        <f>IF(AND(H40&lt;&gt;0,J40&lt;&gt;0)=FALSE,0,data!$C$43)</f>
        <v>0</v>
      </c>
      <c r="L40" s="338">
        <f t="shared" si="1"/>
        <v>0</v>
      </c>
      <c r="M40" s="293">
        <f t="shared" si="5"/>
        <v>0</v>
      </c>
      <c r="N40" s="293">
        <f t="shared" si="2"/>
        <v>0</v>
      </c>
      <c r="O40" s="293">
        <f t="shared" si="3"/>
        <v>0</v>
      </c>
    </row>
    <row r="41" spans="1:15" ht="25.05" customHeight="1" x14ac:dyDescent="0.3">
      <c r="A41" s="301"/>
      <c r="B41" s="290" t="s">
        <v>163</v>
      </c>
      <c r="C41" s="291" t="s">
        <v>702</v>
      </c>
      <c r="D41" s="297"/>
      <c r="E41" s="293">
        <f t="shared" si="0"/>
        <v>0</v>
      </c>
      <c r="F41" s="298">
        <f>IF(E41=1,data!$C$41*D41,0)</f>
        <v>0</v>
      </c>
      <c r="G41" s="334" t="s">
        <v>127</v>
      </c>
      <c r="H41" s="299">
        <f>IF($E41=1,IF($D41&lt;15,VLOOKUP(G41,data!$B$3:$E$32,2,0)*$D41,(VLOOKUP(G41,data!$B$3:$E$32,2,0)*14)+(VLOOKUP(G41,data!$B$3:$E$32,3,0))*($D41-14)),0)</f>
        <v>0</v>
      </c>
      <c r="I41" s="334" t="s">
        <v>127</v>
      </c>
      <c r="J41" s="299">
        <f>IF($E41=1,VLOOKUP(I41,data!$B$35:$D$39,2,0),0)</f>
        <v>0</v>
      </c>
      <c r="K41" s="300">
        <f>IF(AND(H41&lt;&gt;0,J41&lt;&gt;0)=FALSE,0,data!$C$43)</f>
        <v>0</v>
      </c>
      <c r="L41" s="338">
        <f t="shared" si="1"/>
        <v>0</v>
      </c>
      <c r="M41" s="293">
        <f t="shared" si="5"/>
        <v>0</v>
      </c>
      <c r="N41" s="293">
        <f t="shared" si="2"/>
        <v>0</v>
      </c>
      <c r="O41" s="293">
        <f t="shared" si="3"/>
        <v>0</v>
      </c>
    </row>
    <row r="42" spans="1:15" ht="25.05" customHeight="1" x14ac:dyDescent="0.3">
      <c r="A42" s="301"/>
      <c r="B42" s="290" t="s">
        <v>164</v>
      </c>
      <c r="C42" s="291" t="s">
        <v>702</v>
      </c>
      <c r="D42" s="297"/>
      <c r="E42" s="293">
        <f t="shared" si="0"/>
        <v>0</v>
      </c>
      <c r="F42" s="298">
        <f>IF(E42=1,data!$C$41*D42,0)</f>
        <v>0</v>
      </c>
      <c r="G42" s="334" t="s">
        <v>127</v>
      </c>
      <c r="H42" s="299">
        <f>IF($E42=1,IF($D42&lt;15,VLOOKUP(G42,data!$B$3:$E$32,2,0)*$D42,(VLOOKUP(G42,data!$B$3:$E$32,2,0)*14)+(VLOOKUP(G42,data!$B$3:$E$32,3,0))*($D42-14)),0)</f>
        <v>0</v>
      </c>
      <c r="I42" s="334" t="s">
        <v>127</v>
      </c>
      <c r="J42" s="299">
        <f>IF($E42=1,VLOOKUP(I42,data!$B$35:$D$39,2,0),0)</f>
        <v>0</v>
      </c>
      <c r="K42" s="300">
        <f>IF(AND(H42&lt;&gt;0,J42&lt;&gt;0)=FALSE,0,data!$C$43)</f>
        <v>0</v>
      </c>
      <c r="L42" s="338">
        <f t="shared" si="1"/>
        <v>0</v>
      </c>
      <c r="M42" s="293">
        <f t="shared" si="5"/>
        <v>0</v>
      </c>
      <c r="N42" s="293">
        <f t="shared" si="2"/>
        <v>0</v>
      </c>
      <c r="O42" s="293">
        <f t="shared" si="3"/>
        <v>0</v>
      </c>
    </row>
    <row r="43" spans="1:15" ht="25.05" customHeight="1" x14ac:dyDescent="0.3">
      <c r="A43" s="301"/>
      <c r="B43" s="290" t="s">
        <v>165</v>
      </c>
      <c r="C43" s="291" t="s">
        <v>702</v>
      </c>
      <c r="D43" s="297"/>
      <c r="E43" s="293">
        <f t="shared" si="0"/>
        <v>0</v>
      </c>
      <c r="F43" s="298">
        <f>IF(E43=1,data!$C$41*D43,0)</f>
        <v>0</v>
      </c>
      <c r="G43" s="334" t="s">
        <v>127</v>
      </c>
      <c r="H43" s="299">
        <f>IF($E43=1,IF($D43&lt;15,VLOOKUP(G43,data!$B$3:$E$32,2,0)*$D43,(VLOOKUP(G43,data!$B$3:$E$32,2,0)*14)+(VLOOKUP(G43,data!$B$3:$E$32,3,0))*($D43-14)),0)</f>
        <v>0</v>
      </c>
      <c r="I43" s="334" t="s">
        <v>127</v>
      </c>
      <c r="J43" s="299">
        <f>IF($E43=1,VLOOKUP(I43,data!$B$35:$D$39,2,0),0)</f>
        <v>0</v>
      </c>
      <c r="K43" s="300">
        <f>IF(AND(H43&lt;&gt;0,J43&lt;&gt;0)=FALSE,0,data!$C$43)</f>
        <v>0</v>
      </c>
      <c r="L43" s="338">
        <f t="shared" si="1"/>
        <v>0</v>
      </c>
      <c r="M43" s="293">
        <f t="shared" si="5"/>
        <v>0</v>
      </c>
      <c r="N43" s="293">
        <f t="shared" si="2"/>
        <v>0</v>
      </c>
      <c r="O43" s="293">
        <f t="shared" si="3"/>
        <v>0</v>
      </c>
    </row>
    <row r="44" spans="1:15" ht="25.05" customHeight="1" x14ac:dyDescent="0.3">
      <c r="A44" s="301"/>
      <c r="B44" s="290" t="s">
        <v>166</v>
      </c>
      <c r="C44" s="291" t="s">
        <v>702</v>
      </c>
      <c r="D44" s="297"/>
      <c r="E44" s="293">
        <f t="shared" si="0"/>
        <v>0</v>
      </c>
      <c r="F44" s="298">
        <f>IF(E44=1,data!$C$41*D44,0)</f>
        <v>0</v>
      </c>
      <c r="G44" s="334" t="s">
        <v>127</v>
      </c>
      <c r="H44" s="299">
        <f>IF($E44=1,IF($D44&lt;15,VLOOKUP(G44,data!$B$3:$E$32,2,0)*$D44,(VLOOKUP(G44,data!$B$3:$E$32,2,0)*14)+(VLOOKUP(G44,data!$B$3:$E$32,3,0))*($D44-14)),0)</f>
        <v>0</v>
      </c>
      <c r="I44" s="334" t="s">
        <v>127</v>
      </c>
      <c r="J44" s="299">
        <f>IF($E44=1,VLOOKUP(I44,data!$B$35:$D$39,2,0),0)</f>
        <v>0</v>
      </c>
      <c r="K44" s="300">
        <f>IF(AND(H44&lt;&gt;0,J44&lt;&gt;0)=FALSE,0,data!$C$43)</f>
        <v>0</v>
      </c>
      <c r="L44" s="338">
        <f t="shared" si="1"/>
        <v>0</v>
      </c>
      <c r="M44" s="293">
        <f t="shared" si="5"/>
        <v>0</v>
      </c>
      <c r="N44" s="293">
        <f t="shared" si="2"/>
        <v>0</v>
      </c>
      <c r="O44" s="293">
        <f t="shared" si="3"/>
        <v>0</v>
      </c>
    </row>
    <row r="45" spans="1:15" ht="25.05" customHeight="1" x14ac:dyDescent="0.3">
      <c r="A45" s="301"/>
      <c r="B45" s="290" t="s">
        <v>167</v>
      </c>
      <c r="C45" s="291" t="s">
        <v>702</v>
      </c>
      <c r="D45" s="297"/>
      <c r="E45" s="293">
        <f t="shared" si="0"/>
        <v>0</v>
      </c>
      <c r="F45" s="298">
        <f>IF(E45=1,data!$C$41*D45,0)</f>
        <v>0</v>
      </c>
      <c r="G45" s="334" t="s">
        <v>127</v>
      </c>
      <c r="H45" s="299">
        <f>IF($E45=1,IF($D45&lt;15,VLOOKUP(G45,data!$B$3:$E$32,2,0)*$D45,(VLOOKUP(G45,data!$B$3:$E$32,2,0)*14)+(VLOOKUP(G45,data!$B$3:$E$32,3,0))*($D45-14)),0)</f>
        <v>0</v>
      </c>
      <c r="I45" s="334" t="s">
        <v>127</v>
      </c>
      <c r="J45" s="299">
        <f>IF($E45=1,VLOOKUP(I45,data!$B$35:$D$39,2,0),0)</f>
        <v>0</v>
      </c>
      <c r="K45" s="300">
        <f>IF(AND(H45&lt;&gt;0,J45&lt;&gt;0)=FALSE,0,data!$C$43)</f>
        <v>0</v>
      </c>
      <c r="L45" s="338">
        <f t="shared" si="1"/>
        <v>0</v>
      </c>
      <c r="M45" s="293">
        <f t="shared" si="5"/>
        <v>0</v>
      </c>
      <c r="N45" s="293">
        <f t="shared" si="2"/>
        <v>0</v>
      </c>
      <c r="O45" s="293">
        <f t="shared" si="3"/>
        <v>0</v>
      </c>
    </row>
    <row r="46" spans="1:15" ht="25.05" customHeight="1" x14ac:dyDescent="0.3">
      <c r="A46" s="301"/>
      <c r="B46" s="290" t="s">
        <v>168</v>
      </c>
      <c r="C46" s="291" t="s">
        <v>702</v>
      </c>
      <c r="D46" s="297"/>
      <c r="E46" s="293">
        <f t="shared" si="0"/>
        <v>0</v>
      </c>
      <c r="F46" s="298">
        <f>IF(E46=1,data!$C$41*D46,0)</f>
        <v>0</v>
      </c>
      <c r="G46" s="334" t="s">
        <v>127</v>
      </c>
      <c r="H46" s="299">
        <f>IF($E46=1,IF($D46&lt;15,VLOOKUP(G46,data!$B$3:$E$32,2,0)*$D46,(VLOOKUP(G46,data!$B$3:$E$32,2,0)*14)+(VLOOKUP(G46,data!$B$3:$E$32,3,0))*($D46-14)),0)</f>
        <v>0</v>
      </c>
      <c r="I46" s="334" t="s">
        <v>127</v>
      </c>
      <c r="J46" s="299">
        <f>IF($E46=1,VLOOKUP(I46,data!$B$35:$D$39,2,0),0)</f>
        <v>0</v>
      </c>
      <c r="K46" s="300">
        <f>IF(AND(H46&lt;&gt;0,J46&lt;&gt;0)=FALSE,0,data!$C$43)</f>
        <v>0</v>
      </c>
      <c r="L46" s="338">
        <f t="shared" si="1"/>
        <v>0</v>
      </c>
      <c r="M46" s="293">
        <f t="shared" si="5"/>
        <v>0</v>
      </c>
      <c r="N46" s="293">
        <f t="shared" si="2"/>
        <v>0</v>
      </c>
      <c r="O46" s="293">
        <f t="shared" si="3"/>
        <v>0</v>
      </c>
    </row>
    <row r="47" spans="1:15" ht="25.05" customHeight="1" x14ac:dyDescent="0.3">
      <c r="A47" s="289"/>
      <c r="B47" s="290" t="s">
        <v>169</v>
      </c>
      <c r="C47" s="291" t="s">
        <v>702</v>
      </c>
      <c r="D47" s="297"/>
      <c r="E47" s="293">
        <f t="shared" si="0"/>
        <v>0</v>
      </c>
      <c r="F47" s="298">
        <f>IF(E47=1,data!$C$41*D47,0)</f>
        <v>0</v>
      </c>
      <c r="G47" s="334" t="s">
        <v>127</v>
      </c>
      <c r="H47" s="299">
        <f>IF($E47=1,IF($D47&lt;15,VLOOKUP(G47,data!$B$3:$E$32,2,0)*$D47,(VLOOKUP(G47,data!$B$3:$E$32,2,0)*14)+(VLOOKUP(G47,data!$B$3:$E$32,3,0))*($D47-14)),0)</f>
        <v>0</v>
      </c>
      <c r="I47" s="334" t="s">
        <v>127</v>
      </c>
      <c r="J47" s="299">
        <f>IF($E47=1,VLOOKUP(I47,data!$B$35:$D$39,2,0),0)</f>
        <v>0</v>
      </c>
      <c r="K47" s="300">
        <f>IF(AND(H47&lt;&gt;0,J47&lt;&gt;0)=FALSE,0,data!$C$43)</f>
        <v>0</v>
      </c>
      <c r="L47" s="338">
        <f t="shared" si="1"/>
        <v>0</v>
      </c>
      <c r="M47" s="293">
        <f t="shared" si="5"/>
        <v>0</v>
      </c>
      <c r="N47" s="293">
        <f t="shared" si="2"/>
        <v>0</v>
      </c>
      <c r="O47" s="293">
        <f t="shared" si="3"/>
        <v>0</v>
      </c>
    </row>
    <row r="48" spans="1:15" ht="25.05" customHeight="1" x14ac:dyDescent="0.3">
      <c r="A48" s="289"/>
      <c r="B48" s="290" t="s">
        <v>170</v>
      </c>
      <c r="C48" s="291" t="s">
        <v>702</v>
      </c>
      <c r="D48" s="297"/>
      <c r="E48" s="293">
        <f t="shared" si="0"/>
        <v>0</v>
      </c>
      <c r="F48" s="298">
        <f>IF(E48=1,data!$C$41*D48,0)</f>
        <v>0</v>
      </c>
      <c r="G48" s="334" t="s">
        <v>127</v>
      </c>
      <c r="H48" s="299">
        <f>IF($E48=1,IF($D48&lt;15,VLOOKUP(G48,data!$B$3:$E$32,2,0)*$D48,(VLOOKUP(G48,data!$B$3:$E$32,2,0)*14)+(VLOOKUP(G48,data!$B$3:$E$32,3,0))*($D48-14)),0)</f>
        <v>0</v>
      </c>
      <c r="I48" s="334" t="s">
        <v>127</v>
      </c>
      <c r="J48" s="299">
        <f>IF($E48=1,VLOOKUP(I48,data!$B$35:$D$39,2,0),0)</f>
        <v>0</v>
      </c>
      <c r="K48" s="300">
        <f>IF(AND(H48&lt;&gt;0,J48&lt;&gt;0)=FALSE,0,data!$C$43)</f>
        <v>0</v>
      </c>
      <c r="L48" s="338">
        <f t="shared" si="1"/>
        <v>0</v>
      </c>
      <c r="M48" s="293">
        <f t="shared" si="5"/>
        <v>0</v>
      </c>
      <c r="N48" s="293">
        <f t="shared" si="2"/>
        <v>0</v>
      </c>
      <c r="O48" s="293">
        <f t="shared" si="3"/>
        <v>0</v>
      </c>
    </row>
    <row r="49" spans="1:15" ht="25.05" customHeight="1" x14ac:dyDescent="0.3">
      <c r="A49" s="301"/>
      <c r="B49" s="290" t="s">
        <v>171</v>
      </c>
      <c r="C49" s="291" t="s">
        <v>702</v>
      </c>
      <c r="D49" s="297"/>
      <c r="E49" s="293">
        <f t="shared" si="0"/>
        <v>0</v>
      </c>
      <c r="F49" s="298">
        <f>IF(E49=1,data!$C$41*D49,0)</f>
        <v>0</v>
      </c>
      <c r="G49" s="334" t="s">
        <v>127</v>
      </c>
      <c r="H49" s="299">
        <f>IF($E49=1,IF($D49&lt;15,VLOOKUP(G49,data!$B$3:$E$32,2,0)*$D49,(VLOOKUP(G49,data!$B$3:$E$32,2,0)*14)+(VLOOKUP(G49,data!$B$3:$E$32,3,0))*($D49-14)),0)</f>
        <v>0</v>
      </c>
      <c r="I49" s="334" t="s">
        <v>127</v>
      </c>
      <c r="J49" s="299">
        <f>IF($E49=1,VLOOKUP(I49,data!$B$35:$D$39,2,0),0)</f>
        <v>0</v>
      </c>
      <c r="K49" s="300">
        <f>IF(AND(H49&lt;&gt;0,J49&lt;&gt;0)=FALSE,0,data!$C$43)</f>
        <v>0</v>
      </c>
      <c r="L49" s="338">
        <f t="shared" si="1"/>
        <v>0</v>
      </c>
      <c r="M49" s="293">
        <f t="shared" si="5"/>
        <v>0</v>
      </c>
      <c r="N49" s="293">
        <f t="shared" si="2"/>
        <v>0</v>
      </c>
      <c r="O49" s="293">
        <f t="shared" si="3"/>
        <v>0</v>
      </c>
    </row>
    <row r="50" spans="1:15" ht="25.05" customHeight="1" x14ac:dyDescent="0.3">
      <c r="A50" s="301"/>
      <c r="B50" s="290" t="s">
        <v>172</v>
      </c>
      <c r="C50" s="291" t="s">
        <v>702</v>
      </c>
      <c r="D50" s="297"/>
      <c r="E50" s="293">
        <f t="shared" si="0"/>
        <v>0</v>
      </c>
      <c r="F50" s="298">
        <f>IF(E50=1,data!$C$41*D50,0)</f>
        <v>0</v>
      </c>
      <c r="G50" s="334" t="s">
        <v>127</v>
      </c>
      <c r="H50" s="299">
        <f>IF($E50=1,IF($D50&lt;15,VLOOKUP(G50,data!$B$3:$E$32,2,0)*$D50,(VLOOKUP(G50,data!$B$3:$E$32,2,0)*14)+(VLOOKUP(G50,data!$B$3:$E$32,3,0))*($D50-14)),0)</f>
        <v>0</v>
      </c>
      <c r="I50" s="334" t="s">
        <v>127</v>
      </c>
      <c r="J50" s="299">
        <f>IF($E50=1,VLOOKUP(I50,data!$B$35:$D$39,2,0),0)</f>
        <v>0</v>
      </c>
      <c r="K50" s="300">
        <f>IF(AND(H50&lt;&gt;0,J50&lt;&gt;0)=FALSE,0,data!$C$43)</f>
        <v>0</v>
      </c>
      <c r="L50" s="338">
        <f t="shared" si="1"/>
        <v>0</v>
      </c>
      <c r="M50" s="293">
        <f t="shared" si="5"/>
        <v>0</v>
      </c>
      <c r="N50" s="293">
        <f t="shared" si="2"/>
        <v>0</v>
      </c>
      <c r="O50" s="293">
        <f t="shared" si="3"/>
        <v>0</v>
      </c>
    </row>
    <row r="51" spans="1:15" ht="25.05" customHeight="1" x14ac:dyDescent="0.3">
      <c r="A51" s="301"/>
      <c r="B51" s="290" t="s">
        <v>173</v>
      </c>
      <c r="C51" s="291" t="s">
        <v>702</v>
      </c>
      <c r="D51" s="297"/>
      <c r="E51" s="293">
        <f t="shared" si="0"/>
        <v>0</v>
      </c>
      <c r="F51" s="298">
        <f>IF(E51=1,data!$C$41*D51,0)</f>
        <v>0</v>
      </c>
      <c r="G51" s="334" t="s">
        <v>127</v>
      </c>
      <c r="H51" s="299">
        <f>IF($E51=1,IF($D51&lt;15,VLOOKUP(G51,data!$B$3:$E$32,2,0)*$D51,(VLOOKUP(G51,data!$B$3:$E$32,2,0)*14)+(VLOOKUP(G51,data!$B$3:$E$32,3,0))*($D51-14)),0)</f>
        <v>0</v>
      </c>
      <c r="I51" s="334" t="s">
        <v>127</v>
      </c>
      <c r="J51" s="299">
        <f>IF($E51=1,VLOOKUP(I51,data!$B$35:$D$39,2,0),0)</f>
        <v>0</v>
      </c>
      <c r="K51" s="300">
        <f>IF(AND(H51&lt;&gt;0,J51&lt;&gt;0)=FALSE,0,data!$C$43)</f>
        <v>0</v>
      </c>
      <c r="L51" s="338">
        <f t="shared" si="1"/>
        <v>0</v>
      </c>
      <c r="M51" s="293">
        <f t="shared" si="5"/>
        <v>0</v>
      </c>
      <c r="N51" s="293">
        <f t="shared" si="2"/>
        <v>0</v>
      </c>
      <c r="O51" s="293">
        <f t="shared" si="3"/>
        <v>0</v>
      </c>
    </row>
    <row r="52" spans="1:15" ht="25.05" customHeight="1" x14ac:dyDescent="0.3">
      <c r="A52" s="301"/>
      <c r="B52" s="290" t="s">
        <v>174</v>
      </c>
      <c r="C52" s="291" t="s">
        <v>702</v>
      </c>
      <c r="D52" s="297"/>
      <c r="E52" s="293">
        <f t="shared" si="0"/>
        <v>0</v>
      </c>
      <c r="F52" s="298">
        <f>IF(E52=1,data!$C$41*D52,0)</f>
        <v>0</v>
      </c>
      <c r="G52" s="334" t="s">
        <v>127</v>
      </c>
      <c r="H52" s="299">
        <f>IF($E52=1,IF($D52&lt;15,VLOOKUP(G52,data!$B$3:$E$32,2,0)*$D52,(VLOOKUP(G52,data!$B$3:$E$32,2,0)*14)+(VLOOKUP(G52,data!$B$3:$E$32,3,0))*($D52-14)),0)</f>
        <v>0</v>
      </c>
      <c r="I52" s="334" t="s">
        <v>127</v>
      </c>
      <c r="J52" s="299">
        <f>IF($E52=1,VLOOKUP(I52,data!$B$35:$D$39,2,0),0)</f>
        <v>0</v>
      </c>
      <c r="K52" s="300">
        <f>IF(AND(H52&lt;&gt;0,J52&lt;&gt;0)=FALSE,0,data!$C$43)</f>
        <v>0</v>
      </c>
      <c r="L52" s="338">
        <f t="shared" si="1"/>
        <v>0</v>
      </c>
      <c r="M52" s="293">
        <f t="shared" si="5"/>
        <v>0</v>
      </c>
      <c r="N52" s="293">
        <f t="shared" si="2"/>
        <v>0</v>
      </c>
      <c r="O52" s="293">
        <f t="shared" si="3"/>
        <v>0</v>
      </c>
    </row>
    <row r="53" spans="1:15" ht="25.05" customHeight="1" x14ac:dyDescent="0.3">
      <c r="A53" s="301"/>
      <c r="B53" s="290" t="s">
        <v>175</v>
      </c>
      <c r="C53" s="291" t="s">
        <v>702</v>
      </c>
      <c r="D53" s="297"/>
      <c r="E53" s="293">
        <f t="shared" si="0"/>
        <v>0</v>
      </c>
      <c r="F53" s="298">
        <f>IF(E53=1,data!$C$41*D53,0)</f>
        <v>0</v>
      </c>
      <c r="G53" s="334" t="s">
        <v>127</v>
      </c>
      <c r="H53" s="299">
        <f>IF($E53=1,IF($D53&lt;15,VLOOKUP(G53,data!$B$3:$E$32,2,0)*$D53,(VLOOKUP(G53,data!$B$3:$E$32,2,0)*14)+(VLOOKUP(G53,data!$B$3:$E$32,3,0))*($D53-14)),0)</f>
        <v>0</v>
      </c>
      <c r="I53" s="334" t="s">
        <v>127</v>
      </c>
      <c r="J53" s="299">
        <f>IF($E53=1,VLOOKUP(I53,data!$B$35:$D$39,2,0),0)</f>
        <v>0</v>
      </c>
      <c r="K53" s="300">
        <f>IF(AND(H53&lt;&gt;0,J53&lt;&gt;0)=FALSE,0,data!$C$43)</f>
        <v>0</v>
      </c>
      <c r="L53" s="338">
        <f t="shared" si="1"/>
        <v>0</v>
      </c>
      <c r="M53" s="293">
        <f t="shared" si="5"/>
        <v>0</v>
      </c>
      <c r="N53" s="293">
        <f t="shared" si="2"/>
        <v>0</v>
      </c>
      <c r="O53" s="293">
        <f t="shared" si="3"/>
        <v>0</v>
      </c>
    </row>
    <row r="54" spans="1:15" ht="25.05" customHeight="1" x14ac:dyDescent="0.3">
      <c r="A54" s="301"/>
      <c r="B54" s="290" t="s">
        <v>176</v>
      </c>
      <c r="C54" s="291" t="s">
        <v>702</v>
      </c>
      <c r="D54" s="297"/>
      <c r="E54" s="293">
        <f t="shared" si="0"/>
        <v>0</v>
      </c>
      <c r="F54" s="298">
        <f>IF(E54=1,data!$C$41*D54,0)</f>
        <v>0</v>
      </c>
      <c r="G54" s="334" t="s">
        <v>127</v>
      </c>
      <c r="H54" s="299">
        <f>IF($E54=1,IF($D54&lt;15,VLOOKUP(G54,data!$B$3:$E$32,2,0)*$D54,(VLOOKUP(G54,data!$B$3:$E$32,2,0)*14)+(VLOOKUP(G54,data!$B$3:$E$32,3,0))*($D54-14)),0)</f>
        <v>0</v>
      </c>
      <c r="I54" s="334" t="s">
        <v>127</v>
      </c>
      <c r="J54" s="299">
        <f>IF($E54=1,VLOOKUP(I54,data!$B$35:$D$39,2,0),0)</f>
        <v>0</v>
      </c>
      <c r="K54" s="300">
        <f>IF(AND(H54&lt;&gt;0,J54&lt;&gt;0)=FALSE,0,data!$C$43)</f>
        <v>0</v>
      </c>
      <c r="L54" s="338">
        <f t="shared" si="1"/>
        <v>0</v>
      </c>
      <c r="M54" s="293">
        <f t="shared" si="5"/>
        <v>0</v>
      </c>
      <c r="N54" s="293">
        <f t="shared" si="2"/>
        <v>0</v>
      </c>
      <c r="O54" s="293">
        <f t="shared" si="3"/>
        <v>0</v>
      </c>
    </row>
    <row r="55" spans="1:15" ht="25.05" customHeight="1" x14ac:dyDescent="0.3">
      <c r="A55" s="289"/>
      <c r="B55" s="290" t="s">
        <v>177</v>
      </c>
      <c r="C55" s="291" t="s">
        <v>702</v>
      </c>
      <c r="D55" s="297"/>
      <c r="E55" s="293">
        <f t="shared" si="0"/>
        <v>0</v>
      </c>
      <c r="F55" s="298">
        <f>IF(E55=1,data!$C$41*D55,0)</f>
        <v>0</v>
      </c>
      <c r="G55" s="334" t="s">
        <v>127</v>
      </c>
      <c r="H55" s="299">
        <f>IF($E55=1,IF($D55&lt;15,VLOOKUP(G55,data!$B$3:$E$32,2,0)*$D55,(VLOOKUP(G55,data!$B$3:$E$32,2,0)*14)+(VLOOKUP(G55,data!$B$3:$E$32,3,0))*($D55-14)),0)</f>
        <v>0</v>
      </c>
      <c r="I55" s="334" t="s">
        <v>127</v>
      </c>
      <c r="J55" s="299">
        <f>IF($E55=1,VLOOKUP(I55,data!$B$35:$D$39,2,0),0)</f>
        <v>0</v>
      </c>
      <c r="K55" s="300">
        <f>IF(AND(H55&lt;&gt;0,J55&lt;&gt;0)=FALSE,0,data!$C$43)</f>
        <v>0</v>
      </c>
      <c r="L55" s="338">
        <f t="shared" si="1"/>
        <v>0</v>
      </c>
      <c r="M55" s="293">
        <f t="shared" si="5"/>
        <v>0</v>
      </c>
      <c r="N55" s="293">
        <f t="shared" si="2"/>
        <v>0</v>
      </c>
      <c r="O55" s="293">
        <f t="shared" si="3"/>
        <v>0</v>
      </c>
    </row>
    <row r="56" spans="1:15" ht="25.05" customHeight="1" thickBot="1" x14ac:dyDescent="0.35">
      <c r="A56" s="289"/>
      <c r="B56" s="290" t="s">
        <v>178</v>
      </c>
      <c r="C56" s="291" t="s">
        <v>702</v>
      </c>
      <c r="D56" s="297"/>
      <c r="E56" s="293">
        <f t="shared" si="0"/>
        <v>0</v>
      </c>
      <c r="F56" s="298">
        <f>IF(E56=1,data!$C$41*D56,0)</f>
        <v>0</v>
      </c>
      <c r="G56" s="334" t="s">
        <v>127</v>
      </c>
      <c r="H56" s="299">
        <f>IF($E56=1,IF($D56&lt;15,VLOOKUP(G56,data!$B$3:$E$32,2,0)*$D56,(VLOOKUP(G56,data!$B$3:$E$32,2,0)*14)+(VLOOKUP(G56,data!$B$3:$E$32,3,0))*($D56-14)),0)</f>
        <v>0</v>
      </c>
      <c r="I56" s="334" t="s">
        <v>127</v>
      </c>
      <c r="J56" s="299">
        <f>IF($E56=1,VLOOKUP(I56,data!$B$35:$D$39,2,0),0)</f>
        <v>0</v>
      </c>
      <c r="K56" s="300">
        <f>IF(AND(H56&lt;&gt;0,J56&lt;&gt;0)=FALSE,0,data!$C$43)</f>
        <v>0</v>
      </c>
      <c r="L56" s="338">
        <f t="shared" si="1"/>
        <v>0</v>
      </c>
      <c r="M56" s="293">
        <f t="shared" si="5"/>
        <v>0</v>
      </c>
      <c r="N56" s="293">
        <f t="shared" si="2"/>
        <v>0</v>
      </c>
      <c r="O56" s="293">
        <f t="shared" si="3"/>
        <v>0</v>
      </c>
    </row>
    <row r="57" spans="1:15" ht="18" hidden="1" customHeight="1" x14ac:dyDescent="0.3">
      <c r="A57" s="301"/>
      <c r="B57" s="290" t="s">
        <v>179</v>
      </c>
      <c r="C57" s="291"/>
      <c r="D57" s="297"/>
      <c r="E57" s="293">
        <f t="shared" si="0"/>
        <v>0</v>
      </c>
      <c r="F57" s="298">
        <f>IF(E57=1,data!$C$41*D57,0)</f>
        <v>0</v>
      </c>
      <c r="G57" s="334" t="s">
        <v>127</v>
      </c>
      <c r="H57" s="299">
        <f>IF($E57=1,IF($D57&lt;15,VLOOKUP(G57,data!$B$3:$E$32,2,0)*$D57,(VLOOKUP(G57,data!$B$3:$E$32,2,0)*14)+(VLOOKUP(G57,data!$B$3:$E$32,3,0))*($D57-14)),0)</f>
        <v>0</v>
      </c>
      <c r="I57" s="334" t="s">
        <v>127</v>
      </c>
      <c r="J57" s="299">
        <f>IF($E57=1,VLOOKUP(I57,data!$B$35:$D$39,2,0),0)</f>
        <v>0</v>
      </c>
      <c r="K57" s="300">
        <f>IF(AND(H57&lt;&gt;0,J57&lt;&gt;0)=FALSE,0,data!$C$43)</f>
        <v>0</v>
      </c>
      <c r="L57" s="338">
        <f t="shared" si="1"/>
        <v>0</v>
      </c>
      <c r="M57" s="293">
        <f t="shared" si="5"/>
        <v>0</v>
      </c>
      <c r="N57" s="293">
        <f t="shared" si="2"/>
        <v>0</v>
      </c>
      <c r="O57" s="293">
        <f t="shared" si="3"/>
        <v>0</v>
      </c>
    </row>
    <row r="58" spans="1:15" ht="18" hidden="1" customHeight="1" x14ac:dyDescent="0.3">
      <c r="A58" s="301"/>
      <c r="B58" s="290" t="s">
        <v>180</v>
      </c>
      <c r="C58" s="291"/>
      <c r="D58" s="297"/>
      <c r="E58" s="293">
        <f t="shared" si="0"/>
        <v>0</v>
      </c>
      <c r="F58" s="298">
        <f>IF(E58=1,data!$C$41*D58,0)</f>
        <v>0</v>
      </c>
      <c r="G58" s="334" t="s">
        <v>127</v>
      </c>
      <c r="H58" s="299">
        <f>IF($E58=1,IF($D58&lt;15,VLOOKUP(G58,data!$B$3:$E$32,2,0)*$D58,(VLOOKUP(G58,data!$B$3:$E$32,2,0)*14)+(VLOOKUP(G58,data!$B$3:$E$32,3,0))*($D58-14)),0)</f>
        <v>0</v>
      </c>
      <c r="I58" s="334" t="s">
        <v>127</v>
      </c>
      <c r="J58" s="299">
        <f>IF($E58=1,VLOOKUP(I58,data!$B$35:$D$39,2,0),0)</f>
        <v>0</v>
      </c>
      <c r="K58" s="300">
        <f>IF(AND(H58&lt;&gt;0,J58&lt;&gt;0)=FALSE,0,data!$C$43)</f>
        <v>0</v>
      </c>
      <c r="L58" s="338">
        <f t="shared" si="1"/>
        <v>0</v>
      </c>
      <c r="M58" s="293">
        <f t="shared" si="5"/>
        <v>0</v>
      </c>
      <c r="N58" s="293">
        <f t="shared" si="2"/>
        <v>0</v>
      </c>
      <c r="O58" s="293">
        <f t="shared" si="3"/>
        <v>0</v>
      </c>
    </row>
    <row r="59" spans="1:15" ht="18" hidden="1" customHeight="1" x14ac:dyDescent="0.3">
      <c r="A59" s="301"/>
      <c r="B59" s="290" t="s">
        <v>181</v>
      </c>
      <c r="C59" s="291"/>
      <c r="D59" s="297"/>
      <c r="E59" s="293">
        <f t="shared" si="0"/>
        <v>0</v>
      </c>
      <c r="F59" s="298">
        <f>IF(E59=1,data!$C$41*D59,0)</f>
        <v>0</v>
      </c>
      <c r="G59" s="334" t="s">
        <v>127</v>
      </c>
      <c r="H59" s="299">
        <f>IF($E59=1,IF($D59&lt;15,VLOOKUP(G59,data!$B$3:$E$32,2,0)*$D59,(VLOOKUP(G59,data!$B$3:$E$32,2,0)*14)+(VLOOKUP(G59,data!$B$3:$E$32,3,0))*($D59-14)),0)</f>
        <v>0</v>
      </c>
      <c r="I59" s="334" t="s">
        <v>127</v>
      </c>
      <c r="J59" s="299">
        <f>IF($E59=1,VLOOKUP(I59,data!$B$35:$D$39,2,0),0)</f>
        <v>0</v>
      </c>
      <c r="K59" s="300">
        <f>IF(AND(H59&lt;&gt;0,J59&lt;&gt;0)=FALSE,0,data!$C$43)</f>
        <v>0</v>
      </c>
      <c r="L59" s="338">
        <f t="shared" si="1"/>
        <v>0</v>
      </c>
      <c r="M59" s="293">
        <f t="shared" si="5"/>
        <v>0</v>
      </c>
      <c r="N59" s="293">
        <f t="shared" si="2"/>
        <v>0</v>
      </c>
      <c r="O59" s="293">
        <f t="shared" si="3"/>
        <v>0</v>
      </c>
    </row>
    <row r="60" spans="1:15" ht="18" hidden="1" customHeight="1" x14ac:dyDescent="0.3">
      <c r="A60" s="301"/>
      <c r="B60" s="290" t="s">
        <v>182</v>
      </c>
      <c r="C60" s="291"/>
      <c r="D60" s="297"/>
      <c r="E60" s="293">
        <f t="shared" si="0"/>
        <v>0</v>
      </c>
      <c r="F60" s="298">
        <f>IF(E60=1,data!$C$41*D60,0)</f>
        <v>0</v>
      </c>
      <c r="G60" s="334" t="s">
        <v>127</v>
      </c>
      <c r="H60" s="299">
        <f>IF($E60=1,IF($D60&lt;15,VLOOKUP(G60,data!$B$3:$E$32,2,0)*$D60,(VLOOKUP(G60,data!$B$3:$E$32,2,0)*14)+(VLOOKUP(G60,data!$B$3:$E$32,3,0))*($D60-14)),0)</f>
        <v>0</v>
      </c>
      <c r="I60" s="334" t="s">
        <v>127</v>
      </c>
      <c r="J60" s="299">
        <f>IF($E60=1,VLOOKUP(I60,data!$B$35:$D$39,2,0),0)</f>
        <v>0</v>
      </c>
      <c r="K60" s="300">
        <f>IF(AND(H60&lt;&gt;0,J60&lt;&gt;0)=FALSE,0,data!$C$43)</f>
        <v>0</v>
      </c>
      <c r="L60" s="338">
        <f t="shared" si="1"/>
        <v>0</v>
      </c>
      <c r="M60" s="293">
        <f t="shared" si="5"/>
        <v>0</v>
      </c>
      <c r="N60" s="293">
        <f t="shared" si="2"/>
        <v>0</v>
      </c>
      <c r="O60" s="293">
        <f t="shared" si="3"/>
        <v>0</v>
      </c>
    </row>
    <row r="61" spans="1:15" ht="18" hidden="1" customHeight="1" x14ac:dyDescent="0.3">
      <c r="A61" s="301"/>
      <c r="B61" s="290" t="s">
        <v>183</v>
      </c>
      <c r="C61" s="291"/>
      <c r="D61" s="297"/>
      <c r="E61" s="293">
        <f t="shared" si="0"/>
        <v>0</v>
      </c>
      <c r="F61" s="298">
        <f>IF(E61=1,data!$C$41*D61,0)</f>
        <v>0</v>
      </c>
      <c r="G61" s="334" t="s">
        <v>127</v>
      </c>
      <c r="H61" s="299">
        <f>IF($E61=1,IF($D61&lt;15,VLOOKUP(G61,data!$B$3:$E$32,2,0)*$D61,(VLOOKUP(G61,data!$B$3:$E$32,2,0)*14)+(VLOOKUP(G61,data!$B$3:$E$32,3,0))*($D61-14)),0)</f>
        <v>0</v>
      </c>
      <c r="I61" s="334" t="s">
        <v>127</v>
      </c>
      <c r="J61" s="299">
        <f>IF($E61=1,VLOOKUP(I61,data!$B$35:$D$39,2,0),0)</f>
        <v>0</v>
      </c>
      <c r="K61" s="300">
        <f>IF(AND(H61&lt;&gt;0,J61&lt;&gt;0)=FALSE,0,data!$C$43)</f>
        <v>0</v>
      </c>
      <c r="L61" s="338">
        <f t="shared" si="1"/>
        <v>0</v>
      </c>
      <c r="M61" s="293">
        <f t="shared" si="5"/>
        <v>0</v>
      </c>
      <c r="N61" s="293">
        <f t="shared" si="2"/>
        <v>0</v>
      </c>
      <c r="O61" s="293">
        <f t="shared" si="3"/>
        <v>0</v>
      </c>
    </row>
    <row r="62" spans="1:15" ht="18" hidden="1" customHeight="1" x14ac:dyDescent="0.3">
      <c r="A62" s="301"/>
      <c r="B62" s="290" t="s">
        <v>184</v>
      </c>
      <c r="C62" s="291"/>
      <c r="D62" s="297"/>
      <c r="E62" s="293">
        <f t="shared" si="0"/>
        <v>0</v>
      </c>
      <c r="F62" s="298">
        <f>IF(E62=1,data!$C$41*D62,0)</f>
        <v>0</v>
      </c>
      <c r="G62" s="334" t="s">
        <v>127</v>
      </c>
      <c r="H62" s="299">
        <f>IF($E62=1,IF($D62&lt;15,VLOOKUP(G62,data!$B$3:$E$32,2,0)*$D62,(VLOOKUP(G62,data!$B$3:$E$32,2,0)*14)+(VLOOKUP(G62,data!$B$3:$E$32,3,0))*($D62-14)),0)</f>
        <v>0</v>
      </c>
      <c r="I62" s="334" t="s">
        <v>127</v>
      </c>
      <c r="J62" s="299">
        <f>IF($E62=1,VLOOKUP(I62,data!$B$35:$D$39,2,0),0)</f>
        <v>0</v>
      </c>
      <c r="K62" s="300">
        <f>IF(AND(H62&lt;&gt;0,J62&lt;&gt;0)=FALSE,0,data!$C$43)</f>
        <v>0</v>
      </c>
      <c r="L62" s="338">
        <f t="shared" si="1"/>
        <v>0</v>
      </c>
      <c r="M62" s="293">
        <f t="shared" si="5"/>
        <v>0</v>
      </c>
      <c r="N62" s="293">
        <f t="shared" si="2"/>
        <v>0</v>
      </c>
      <c r="O62" s="293">
        <f t="shared" si="3"/>
        <v>0</v>
      </c>
    </row>
    <row r="63" spans="1:15" ht="18" hidden="1" customHeight="1" x14ac:dyDescent="0.3">
      <c r="A63" s="289"/>
      <c r="B63" s="290" t="s">
        <v>185</v>
      </c>
      <c r="C63" s="291"/>
      <c r="D63" s="297"/>
      <c r="E63" s="293">
        <f t="shared" si="0"/>
        <v>0</v>
      </c>
      <c r="F63" s="298">
        <f>IF(E63=1,data!$C$41*D63,0)</f>
        <v>0</v>
      </c>
      <c r="G63" s="334" t="s">
        <v>127</v>
      </c>
      <c r="H63" s="299">
        <f>IF($E63=1,IF($D63&lt;15,VLOOKUP(G63,data!$B$3:$E$32,2,0)*$D63,(VLOOKUP(G63,data!$B$3:$E$32,2,0)*14)+(VLOOKUP(G63,data!$B$3:$E$32,3,0))*($D63-14)),0)</f>
        <v>0</v>
      </c>
      <c r="I63" s="334" t="s">
        <v>127</v>
      </c>
      <c r="J63" s="299">
        <f>IF($E63=1,VLOOKUP(I63,data!$B$35:$D$39,2,0),0)</f>
        <v>0</v>
      </c>
      <c r="K63" s="300">
        <f>IF(AND(H63&lt;&gt;0,J63&lt;&gt;0)=FALSE,0,data!$C$43)</f>
        <v>0</v>
      </c>
      <c r="L63" s="338">
        <f t="shared" si="1"/>
        <v>0</v>
      </c>
      <c r="M63" s="293">
        <f t="shared" si="5"/>
        <v>0</v>
      </c>
      <c r="N63" s="293">
        <f t="shared" si="2"/>
        <v>0</v>
      </c>
      <c r="O63" s="293">
        <f t="shared" si="3"/>
        <v>0</v>
      </c>
    </row>
    <row r="64" spans="1:15" ht="18" hidden="1" customHeight="1" x14ac:dyDescent="0.3">
      <c r="A64" s="289"/>
      <c r="B64" s="290" t="s">
        <v>186</v>
      </c>
      <c r="C64" s="291"/>
      <c r="D64" s="297"/>
      <c r="E64" s="293">
        <f t="shared" si="0"/>
        <v>0</v>
      </c>
      <c r="F64" s="298">
        <f>IF(E64=1,data!$C$41*D64,0)</f>
        <v>0</v>
      </c>
      <c r="G64" s="334" t="s">
        <v>127</v>
      </c>
      <c r="H64" s="299">
        <f>IF($E64=1,IF($D64&lt;15,VLOOKUP(G64,data!$B$3:$E$32,2,0)*$D64,(VLOOKUP(G64,data!$B$3:$E$32,2,0)*14)+(VLOOKUP(G64,data!$B$3:$E$32,3,0))*($D64-14)),0)</f>
        <v>0</v>
      </c>
      <c r="I64" s="334" t="s">
        <v>127</v>
      </c>
      <c r="J64" s="299">
        <f>IF($E64=1,VLOOKUP(I64,data!$B$35:$D$39,2,0),0)</f>
        <v>0</v>
      </c>
      <c r="K64" s="300">
        <f>IF(AND(H64&lt;&gt;0,J64&lt;&gt;0)=FALSE,0,data!$C$43)</f>
        <v>0</v>
      </c>
      <c r="L64" s="338">
        <f t="shared" si="1"/>
        <v>0</v>
      </c>
      <c r="M64" s="293">
        <f t="shared" si="5"/>
        <v>0</v>
      </c>
      <c r="N64" s="293">
        <f t="shared" si="2"/>
        <v>0</v>
      </c>
      <c r="O64" s="293">
        <f t="shared" si="3"/>
        <v>0</v>
      </c>
    </row>
    <row r="65" spans="1:15" ht="18" hidden="1" customHeight="1" x14ac:dyDescent="0.3">
      <c r="A65" s="301"/>
      <c r="B65" s="290" t="s">
        <v>187</v>
      </c>
      <c r="C65" s="291"/>
      <c r="D65" s="297"/>
      <c r="E65" s="293">
        <f t="shared" si="0"/>
        <v>0</v>
      </c>
      <c r="F65" s="298">
        <f>IF(E65=1,data!$C$41*D65,0)</f>
        <v>0</v>
      </c>
      <c r="G65" s="334" t="s">
        <v>127</v>
      </c>
      <c r="H65" s="299">
        <f>IF($E65=1,IF($D65&lt;15,VLOOKUP(G65,data!$B$3:$E$32,2,0)*$D65,(VLOOKUP(G65,data!$B$3:$E$32,2,0)*14)+(VLOOKUP(G65,data!$B$3:$E$32,3,0))*($D65-14)),0)</f>
        <v>0</v>
      </c>
      <c r="I65" s="334" t="s">
        <v>127</v>
      </c>
      <c r="J65" s="299">
        <f>IF($E65=1,VLOOKUP(I65,data!$B$35:$D$39,2,0),0)</f>
        <v>0</v>
      </c>
      <c r="K65" s="300">
        <f>IF(AND(H65&lt;&gt;0,J65&lt;&gt;0)=FALSE,0,data!$C$43)</f>
        <v>0</v>
      </c>
      <c r="L65" s="338">
        <f t="shared" si="1"/>
        <v>0</v>
      </c>
      <c r="M65" s="293">
        <f t="shared" si="5"/>
        <v>0</v>
      </c>
      <c r="N65" s="293">
        <f t="shared" si="2"/>
        <v>0</v>
      </c>
      <c r="O65" s="293">
        <f t="shared" si="3"/>
        <v>0</v>
      </c>
    </row>
    <row r="66" spans="1:15" ht="18" hidden="1" customHeight="1" x14ac:dyDescent="0.3">
      <c r="A66" s="301"/>
      <c r="B66" s="290" t="s">
        <v>188</v>
      </c>
      <c r="C66" s="291"/>
      <c r="D66" s="297"/>
      <c r="E66" s="293">
        <f t="shared" si="0"/>
        <v>0</v>
      </c>
      <c r="F66" s="298">
        <f>IF(E66=1,data!$C$41*D66,0)</f>
        <v>0</v>
      </c>
      <c r="G66" s="334" t="s">
        <v>127</v>
      </c>
      <c r="H66" s="299">
        <f>IF($E66=1,IF($D66&lt;15,VLOOKUP(G66,data!$B$3:$E$32,2,0)*$D66,(VLOOKUP(G66,data!$B$3:$E$32,2,0)*14)+(VLOOKUP(G66,data!$B$3:$E$32,3,0))*($D66-14)),0)</f>
        <v>0</v>
      </c>
      <c r="I66" s="334" t="s">
        <v>127</v>
      </c>
      <c r="J66" s="299">
        <f>IF($E66=1,VLOOKUP(I66,data!$B$35:$D$39,2,0),0)</f>
        <v>0</v>
      </c>
      <c r="K66" s="300">
        <f>IF(AND(H66&lt;&gt;0,J66&lt;&gt;0)=FALSE,0,data!$C$43)</f>
        <v>0</v>
      </c>
      <c r="L66" s="338">
        <f t="shared" si="1"/>
        <v>0</v>
      </c>
      <c r="M66" s="293">
        <f t="shared" si="5"/>
        <v>0</v>
      </c>
      <c r="N66" s="293">
        <f t="shared" si="2"/>
        <v>0</v>
      </c>
      <c r="O66" s="293">
        <f t="shared" si="3"/>
        <v>0</v>
      </c>
    </row>
    <row r="67" spans="1:15" ht="18" hidden="1" customHeight="1" x14ac:dyDescent="0.3">
      <c r="A67" s="301"/>
      <c r="B67" s="290" t="s">
        <v>189</v>
      </c>
      <c r="C67" s="291"/>
      <c r="D67" s="297"/>
      <c r="E67" s="293">
        <f t="shared" si="0"/>
        <v>0</v>
      </c>
      <c r="F67" s="298">
        <f>IF(E67=1,data!$C$41*D67,0)</f>
        <v>0</v>
      </c>
      <c r="G67" s="334" t="s">
        <v>127</v>
      </c>
      <c r="H67" s="299">
        <f>IF($E67=1,IF($D67&lt;15,VLOOKUP(G67,data!$B$3:$E$32,2,0)*$D67,(VLOOKUP(G67,data!$B$3:$E$32,2,0)*14)+(VLOOKUP(G67,data!$B$3:$E$32,3,0))*($D67-14)),0)</f>
        <v>0</v>
      </c>
      <c r="I67" s="334" t="s">
        <v>127</v>
      </c>
      <c r="J67" s="299">
        <f>IF($E67=1,VLOOKUP(I67,data!$B$35:$D$39,2,0),0)</f>
        <v>0</v>
      </c>
      <c r="K67" s="300">
        <f>IF(AND(H67&lt;&gt;0,J67&lt;&gt;0)=FALSE,0,data!$C$43)</f>
        <v>0</v>
      </c>
      <c r="L67" s="338">
        <f t="shared" si="1"/>
        <v>0</v>
      </c>
      <c r="M67" s="293">
        <f t="shared" si="5"/>
        <v>0</v>
      </c>
      <c r="N67" s="293">
        <f t="shared" si="2"/>
        <v>0</v>
      </c>
      <c r="O67" s="293">
        <f t="shared" si="3"/>
        <v>0</v>
      </c>
    </row>
    <row r="68" spans="1:15" ht="18" hidden="1" customHeight="1" x14ac:dyDescent="0.3">
      <c r="A68" s="301"/>
      <c r="B68" s="290" t="s">
        <v>190</v>
      </c>
      <c r="C68" s="291"/>
      <c r="D68" s="297"/>
      <c r="E68" s="293">
        <f t="shared" si="0"/>
        <v>0</v>
      </c>
      <c r="F68" s="298">
        <f>IF(E68=1,data!$C$41*D68,0)</f>
        <v>0</v>
      </c>
      <c r="G68" s="334" t="s">
        <v>127</v>
      </c>
      <c r="H68" s="299">
        <f>IF($E68=1,IF($D68&lt;15,VLOOKUP(G68,data!$B$3:$E$32,2,0)*$D68,(VLOOKUP(G68,data!$B$3:$E$32,2,0)*14)+(VLOOKUP(G68,data!$B$3:$E$32,3,0))*($D68-14)),0)</f>
        <v>0</v>
      </c>
      <c r="I68" s="334" t="s">
        <v>127</v>
      </c>
      <c r="J68" s="299">
        <f>IF($E68=1,VLOOKUP(I68,data!$B$35:$D$39,2,0),0)</f>
        <v>0</v>
      </c>
      <c r="K68" s="300">
        <f>IF(AND(H68&lt;&gt;0,J68&lt;&gt;0)=FALSE,0,data!$C$43)</f>
        <v>0</v>
      </c>
      <c r="L68" s="338">
        <f t="shared" si="1"/>
        <v>0</v>
      </c>
      <c r="M68" s="293">
        <f t="shared" si="5"/>
        <v>0</v>
      </c>
      <c r="N68" s="293">
        <f t="shared" si="2"/>
        <v>0</v>
      </c>
      <c r="O68" s="293">
        <f t="shared" si="3"/>
        <v>0</v>
      </c>
    </row>
    <row r="69" spans="1:15" ht="18" hidden="1" customHeight="1" x14ac:dyDescent="0.3">
      <c r="A69" s="301"/>
      <c r="B69" s="290" t="s">
        <v>191</v>
      </c>
      <c r="C69" s="291"/>
      <c r="D69" s="297"/>
      <c r="E69" s="293">
        <f t="shared" si="0"/>
        <v>0</v>
      </c>
      <c r="F69" s="298">
        <f>IF(E69=1,data!$C$41*D69,0)</f>
        <v>0</v>
      </c>
      <c r="G69" s="334" t="s">
        <v>127</v>
      </c>
      <c r="H69" s="299">
        <f>IF($E69=1,IF($D69&lt;15,VLOOKUP(G69,data!$B$3:$E$32,2,0)*$D69,(VLOOKUP(G69,data!$B$3:$E$32,2,0)*14)+(VLOOKUP(G69,data!$B$3:$E$32,3,0))*($D69-14)),0)</f>
        <v>0</v>
      </c>
      <c r="I69" s="334" t="s">
        <v>127</v>
      </c>
      <c r="J69" s="299">
        <f>IF($E69=1,VLOOKUP(I69,data!$B$35:$D$39,2,0),0)</f>
        <v>0</v>
      </c>
      <c r="K69" s="300">
        <f>IF(AND(H69&lt;&gt;0,J69&lt;&gt;0)=FALSE,0,data!$C$43)</f>
        <v>0</v>
      </c>
      <c r="L69" s="338">
        <f t="shared" si="1"/>
        <v>0</v>
      </c>
      <c r="M69" s="293">
        <f t="shared" si="5"/>
        <v>0</v>
      </c>
      <c r="N69" s="293">
        <f t="shared" si="2"/>
        <v>0</v>
      </c>
      <c r="O69" s="293">
        <f t="shared" si="3"/>
        <v>0</v>
      </c>
    </row>
    <row r="70" spans="1:15" ht="18" hidden="1" customHeight="1" x14ac:dyDescent="0.3">
      <c r="A70" s="301"/>
      <c r="B70" s="290" t="s">
        <v>192</v>
      </c>
      <c r="C70" s="291"/>
      <c r="D70" s="297"/>
      <c r="E70" s="293">
        <f t="shared" si="0"/>
        <v>0</v>
      </c>
      <c r="F70" s="298">
        <f>IF(E70=1,data!$C$41*D70,0)</f>
        <v>0</v>
      </c>
      <c r="G70" s="334" t="s">
        <v>127</v>
      </c>
      <c r="H70" s="299">
        <f>IF($E70=1,IF($D70&lt;15,VLOOKUP(G70,data!$B$3:$E$32,2,0)*$D70,(VLOOKUP(G70,data!$B$3:$E$32,2,0)*14)+(VLOOKUP(G70,data!$B$3:$E$32,3,0))*($D70-14)),0)</f>
        <v>0</v>
      </c>
      <c r="I70" s="334" t="s">
        <v>127</v>
      </c>
      <c r="J70" s="299">
        <f>IF($E70=1,VLOOKUP(I70,data!$B$35:$D$39,2,0),0)</f>
        <v>0</v>
      </c>
      <c r="K70" s="300">
        <f>IF(AND(H70&lt;&gt;0,J70&lt;&gt;0)=FALSE,0,data!$C$43)</f>
        <v>0</v>
      </c>
      <c r="L70" s="338">
        <f t="shared" si="1"/>
        <v>0</v>
      </c>
      <c r="M70" s="293">
        <f t="shared" si="5"/>
        <v>0</v>
      </c>
      <c r="N70" s="293">
        <f t="shared" si="2"/>
        <v>0</v>
      </c>
      <c r="O70" s="293">
        <f t="shared" si="3"/>
        <v>0</v>
      </c>
    </row>
    <row r="71" spans="1:15" ht="18" hidden="1" customHeight="1" x14ac:dyDescent="0.3">
      <c r="A71" s="289"/>
      <c r="B71" s="290" t="s">
        <v>193</v>
      </c>
      <c r="C71" s="291"/>
      <c r="D71" s="297"/>
      <c r="E71" s="293">
        <f t="shared" si="0"/>
        <v>0</v>
      </c>
      <c r="F71" s="298">
        <f>IF(E71=1,data!$C$41*D71,0)</f>
        <v>0</v>
      </c>
      <c r="G71" s="334" t="s">
        <v>127</v>
      </c>
      <c r="H71" s="299">
        <f>IF($E71=1,IF($D71&lt;15,VLOOKUP(G71,data!$B$3:$E$32,2,0)*$D71,(VLOOKUP(G71,data!$B$3:$E$32,2,0)*14)+(VLOOKUP(G71,data!$B$3:$E$32,3,0))*($D71-14)),0)</f>
        <v>0</v>
      </c>
      <c r="I71" s="334" t="s">
        <v>127</v>
      </c>
      <c r="J71" s="299">
        <f>IF($E71=1,VLOOKUP(I71,data!$B$35:$D$39,2,0),0)</f>
        <v>0</v>
      </c>
      <c r="K71" s="300">
        <f>IF(AND(H71&lt;&gt;0,J71&lt;&gt;0)=FALSE,0,data!$C$43)</f>
        <v>0</v>
      </c>
      <c r="L71" s="338">
        <f t="shared" si="1"/>
        <v>0</v>
      </c>
      <c r="M71" s="293">
        <f t="shared" si="5"/>
        <v>0</v>
      </c>
      <c r="N71" s="293">
        <f t="shared" si="2"/>
        <v>0</v>
      </c>
      <c r="O71" s="293">
        <f t="shared" si="3"/>
        <v>0</v>
      </c>
    </row>
    <row r="72" spans="1:15" ht="18" hidden="1" customHeight="1" x14ac:dyDescent="0.3">
      <c r="A72" s="289"/>
      <c r="B72" s="290" t="s">
        <v>194</v>
      </c>
      <c r="C72" s="291"/>
      <c r="D72" s="297"/>
      <c r="E72" s="293">
        <f t="shared" ref="E72:E135" si="6">IF(C72&gt;0,IF(D72&gt;0,1,0),0)</f>
        <v>0</v>
      </c>
      <c r="F72" s="298">
        <f>IF(E72=1,data!$C$41*D72,0)</f>
        <v>0</v>
      </c>
      <c r="G72" s="334" t="s">
        <v>127</v>
      </c>
      <c r="H72" s="299">
        <f>IF($E72=1,IF($D72&lt;15,VLOOKUP(G72,data!$B$3:$E$32,2,0)*$D72,(VLOOKUP(G72,data!$B$3:$E$32,2,0)*14)+(VLOOKUP(G72,data!$B$3:$E$32,3,0))*($D72-14)),0)</f>
        <v>0</v>
      </c>
      <c r="I72" s="334" t="s">
        <v>127</v>
      </c>
      <c r="J72" s="299">
        <f>IF($E72=1,VLOOKUP(I72,data!$B$35:$D$39,2,0),0)</f>
        <v>0</v>
      </c>
      <c r="K72" s="300">
        <f>IF(AND(H72&lt;&gt;0,J72&lt;&gt;0)=FALSE,0,data!$C$43)</f>
        <v>0</v>
      </c>
      <c r="L72" s="338">
        <f t="shared" ref="L72:L326" si="7">IF(AND(H72&lt;&gt;0,J72&lt;&gt;0)=FALSE,0,INT(F72+H72+J72+K72))</f>
        <v>0</v>
      </c>
      <c r="M72" s="293">
        <f t="shared" si="5"/>
        <v>0</v>
      </c>
      <c r="N72" s="293">
        <f t="shared" ref="N72:N135" si="8">IF(M72=1,D72,0)</f>
        <v>0</v>
      </c>
      <c r="O72" s="293">
        <f t="shared" ref="O72:O135" si="9">IF(OR(G72="Spojené Království",G72="Norsko",G72="Island"),L72,0)</f>
        <v>0</v>
      </c>
    </row>
    <row r="73" spans="1:15" ht="18" hidden="1" customHeight="1" x14ac:dyDescent="0.3">
      <c r="A73" s="301"/>
      <c r="B73" s="290" t="s">
        <v>195</v>
      </c>
      <c r="C73" s="291"/>
      <c r="D73" s="297"/>
      <c r="E73" s="293">
        <f t="shared" si="6"/>
        <v>0</v>
      </c>
      <c r="F73" s="298">
        <f>IF(E73=1,data!$C$41*D73,0)</f>
        <v>0</v>
      </c>
      <c r="G73" s="334" t="s">
        <v>127</v>
      </c>
      <c r="H73" s="299">
        <f>IF($E73=1,IF($D73&lt;15,VLOOKUP(G73,data!$B$3:$E$32,2,0)*$D73,(VLOOKUP(G73,data!$B$3:$E$32,2,0)*14)+(VLOOKUP(G73,data!$B$3:$E$32,3,0))*($D73-14)),0)</f>
        <v>0</v>
      </c>
      <c r="I73" s="334" t="s">
        <v>127</v>
      </c>
      <c r="J73" s="299">
        <f>IF($E73=1,VLOOKUP(I73,data!$B$35:$D$39,2,0),0)</f>
        <v>0</v>
      </c>
      <c r="K73" s="300">
        <f>IF(AND(H73&lt;&gt;0,J73&lt;&gt;0)=FALSE,0,data!$C$43)</f>
        <v>0</v>
      </c>
      <c r="L73" s="338">
        <f t="shared" si="7"/>
        <v>0</v>
      </c>
      <c r="M73" s="293">
        <f t="shared" si="5"/>
        <v>0</v>
      </c>
      <c r="N73" s="293">
        <f t="shared" si="8"/>
        <v>0</v>
      </c>
      <c r="O73" s="293">
        <f t="shared" si="9"/>
        <v>0</v>
      </c>
    </row>
    <row r="74" spans="1:15" ht="18" hidden="1" customHeight="1" x14ac:dyDescent="0.3">
      <c r="A74" s="301"/>
      <c r="B74" s="290" t="s">
        <v>196</v>
      </c>
      <c r="C74" s="291"/>
      <c r="D74" s="297"/>
      <c r="E74" s="293">
        <f t="shared" si="6"/>
        <v>0</v>
      </c>
      <c r="F74" s="298">
        <f>IF(E74=1,data!$C$41*D74,0)</f>
        <v>0</v>
      </c>
      <c r="G74" s="334" t="s">
        <v>127</v>
      </c>
      <c r="H74" s="299">
        <f>IF($E74=1,IF($D74&lt;15,VLOOKUP(G74,data!$B$3:$E$32,2,0)*$D74,(VLOOKUP(G74,data!$B$3:$E$32,2,0)*14)+(VLOOKUP(G74,data!$B$3:$E$32,3,0))*($D74-14)),0)</f>
        <v>0</v>
      </c>
      <c r="I74" s="334" t="s">
        <v>127</v>
      </c>
      <c r="J74" s="299">
        <f>IF($E74=1,VLOOKUP(I74,data!$B$35:$D$39,2,0),0)</f>
        <v>0</v>
      </c>
      <c r="K74" s="300">
        <f>IF(AND(H74&lt;&gt;0,J74&lt;&gt;0)=FALSE,0,data!$C$43)</f>
        <v>0</v>
      </c>
      <c r="L74" s="338">
        <f t="shared" si="7"/>
        <v>0</v>
      </c>
      <c r="M74" s="293">
        <f t="shared" si="5"/>
        <v>0</v>
      </c>
      <c r="N74" s="293">
        <f t="shared" si="8"/>
        <v>0</v>
      </c>
      <c r="O74" s="293">
        <f t="shared" si="9"/>
        <v>0</v>
      </c>
    </row>
    <row r="75" spans="1:15" ht="18" hidden="1" customHeight="1" x14ac:dyDescent="0.3">
      <c r="A75" s="301"/>
      <c r="B75" s="290" t="s">
        <v>197</v>
      </c>
      <c r="C75" s="291"/>
      <c r="D75" s="297"/>
      <c r="E75" s="293">
        <f t="shared" si="6"/>
        <v>0</v>
      </c>
      <c r="F75" s="298">
        <f>IF(E75=1,data!$C$41*D75,0)</f>
        <v>0</v>
      </c>
      <c r="G75" s="334" t="s">
        <v>127</v>
      </c>
      <c r="H75" s="299">
        <f>IF($E75=1,IF($D75&lt;15,VLOOKUP(G75,data!$B$3:$E$32,2,0)*$D75,(VLOOKUP(G75,data!$B$3:$E$32,2,0)*14)+(VLOOKUP(G75,data!$B$3:$E$32,3,0))*($D75-14)),0)</f>
        <v>0</v>
      </c>
      <c r="I75" s="334" t="s">
        <v>127</v>
      </c>
      <c r="J75" s="299">
        <f>IF($E75=1,VLOOKUP(I75,data!$B$35:$D$39,2,0),0)</f>
        <v>0</v>
      </c>
      <c r="K75" s="300">
        <f>IF(AND(H75&lt;&gt;0,J75&lt;&gt;0)=FALSE,0,data!$C$43)</f>
        <v>0</v>
      </c>
      <c r="L75" s="338">
        <f t="shared" si="7"/>
        <v>0</v>
      </c>
      <c r="M75" s="293">
        <f t="shared" si="5"/>
        <v>0</v>
      </c>
      <c r="N75" s="293">
        <f t="shared" si="8"/>
        <v>0</v>
      </c>
      <c r="O75" s="293">
        <f t="shared" si="9"/>
        <v>0</v>
      </c>
    </row>
    <row r="76" spans="1:15" ht="18" hidden="1" customHeight="1" x14ac:dyDescent="0.3">
      <c r="A76" s="301"/>
      <c r="B76" s="290" t="s">
        <v>198</v>
      </c>
      <c r="C76" s="291"/>
      <c r="D76" s="297"/>
      <c r="E76" s="293">
        <f t="shared" si="6"/>
        <v>0</v>
      </c>
      <c r="F76" s="298">
        <f>IF(E76=1,data!$C$41*D76,0)</f>
        <v>0</v>
      </c>
      <c r="G76" s="334" t="s">
        <v>127</v>
      </c>
      <c r="H76" s="299">
        <f>IF($E76=1,IF($D76&lt;15,VLOOKUP(G76,data!$B$3:$E$32,2,0)*$D76,(VLOOKUP(G76,data!$B$3:$E$32,2,0)*14)+(VLOOKUP(G76,data!$B$3:$E$32,3,0))*($D76-14)),0)</f>
        <v>0</v>
      </c>
      <c r="I76" s="334" t="s">
        <v>127</v>
      </c>
      <c r="J76" s="299">
        <f>IF($E76=1,VLOOKUP(I76,data!$B$35:$D$39,2,0),0)</f>
        <v>0</v>
      </c>
      <c r="K76" s="300">
        <f>IF(AND(H76&lt;&gt;0,J76&lt;&gt;0)=FALSE,0,data!$C$43)</f>
        <v>0</v>
      </c>
      <c r="L76" s="338">
        <f t="shared" si="7"/>
        <v>0</v>
      </c>
      <c r="M76" s="293">
        <f t="shared" si="5"/>
        <v>0</v>
      </c>
      <c r="N76" s="293">
        <f t="shared" si="8"/>
        <v>0</v>
      </c>
      <c r="O76" s="293">
        <f t="shared" si="9"/>
        <v>0</v>
      </c>
    </row>
    <row r="77" spans="1:15" ht="18" hidden="1" customHeight="1" x14ac:dyDescent="0.3">
      <c r="A77" s="301"/>
      <c r="B77" s="290" t="s">
        <v>199</v>
      </c>
      <c r="C77" s="291"/>
      <c r="D77" s="297"/>
      <c r="E77" s="293">
        <f t="shared" si="6"/>
        <v>0</v>
      </c>
      <c r="F77" s="298">
        <f>IF(E77=1,data!$C$41*D77,0)</f>
        <v>0</v>
      </c>
      <c r="G77" s="334" t="s">
        <v>127</v>
      </c>
      <c r="H77" s="299">
        <f>IF($E77=1,IF($D77&lt;15,VLOOKUP(G77,data!$B$3:$E$32,2,0)*$D77,(VLOOKUP(G77,data!$B$3:$E$32,2,0)*14)+(VLOOKUP(G77,data!$B$3:$E$32,3,0))*($D77-14)),0)</f>
        <v>0</v>
      </c>
      <c r="I77" s="334" t="s">
        <v>127</v>
      </c>
      <c r="J77" s="299">
        <f>IF($E77=1,VLOOKUP(I77,data!$B$35:$D$39,2,0),0)</f>
        <v>0</v>
      </c>
      <c r="K77" s="300">
        <f>IF(AND(H77&lt;&gt;0,J77&lt;&gt;0)=FALSE,0,data!$C$43)</f>
        <v>0</v>
      </c>
      <c r="L77" s="338">
        <f t="shared" si="7"/>
        <v>0</v>
      </c>
      <c r="M77" s="293">
        <f t="shared" si="5"/>
        <v>0</v>
      </c>
      <c r="N77" s="293">
        <f t="shared" si="8"/>
        <v>0</v>
      </c>
      <c r="O77" s="293">
        <f t="shared" si="9"/>
        <v>0</v>
      </c>
    </row>
    <row r="78" spans="1:15" ht="18" hidden="1" customHeight="1" x14ac:dyDescent="0.3">
      <c r="A78" s="301"/>
      <c r="B78" s="290" t="s">
        <v>200</v>
      </c>
      <c r="C78" s="291"/>
      <c r="D78" s="297"/>
      <c r="E78" s="293">
        <f t="shared" si="6"/>
        <v>0</v>
      </c>
      <c r="F78" s="298">
        <f>IF(E78=1,data!$C$41*D78,0)</f>
        <v>0</v>
      </c>
      <c r="G78" s="334" t="s">
        <v>127</v>
      </c>
      <c r="H78" s="299">
        <f>IF($E78=1,IF($D78&lt;15,VLOOKUP(G78,data!$B$3:$E$32,2,0)*$D78,(VLOOKUP(G78,data!$B$3:$E$32,2,0)*14)+(VLOOKUP(G78,data!$B$3:$E$32,3,0))*($D78-14)),0)</f>
        <v>0</v>
      </c>
      <c r="I78" s="334" t="s">
        <v>127</v>
      </c>
      <c r="J78" s="299">
        <f>IF($E78=1,VLOOKUP(I78,data!$B$35:$D$39,2,0),0)</f>
        <v>0</v>
      </c>
      <c r="K78" s="300">
        <f>IF(AND(H78&lt;&gt;0,J78&lt;&gt;0)=FALSE,0,data!$C$43)</f>
        <v>0</v>
      </c>
      <c r="L78" s="338">
        <f t="shared" si="7"/>
        <v>0</v>
      </c>
      <c r="M78" s="293">
        <f t="shared" si="5"/>
        <v>0</v>
      </c>
      <c r="N78" s="293">
        <f t="shared" si="8"/>
        <v>0</v>
      </c>
      <c r="O78" s="293">
        <f t="shared" si="9"/>
        <v>0</v>
      </c>
    </row>
    <row r="79" spans="1:15" ht="18" hidden="1" customHeight="1" x14ac:dyDescent="0.3">
      <c r="A79" s="289"/>
      <c r="B79" s="290" t="s">
        <v>201</v>
      </c>
      <c r="C79" s="291"/>
      <c r="D79" s="297"/>
      <c r="E79" s="293">
        <f t="shared" si="6"/>
        <v>0</v>
      </c>
      <c r="F79" s="298">
        <f>IF(E79=1,data!$C$41*D79,0)</f>
        <v>0</v>
      </c>
      <c r="G79" s="334" t="s">
        <v>127</v>
      </c>
      <c r="H79" s="299">
        <f>IF($E79=1,IF($D79&lt;15,VLOOKUP(G79,data!$B$3:$E$32,2,0)*$D79,(VLOOKUP(G79,data!$B$3:$E$32,2,0)*14)+(VLOOKUP(G79,data!$B$3:$E$32,3,0))*($D79-14)),0)</f>
        <v>0</v>
      </c>
      <c r="I79" s="334" t="s">
        <v>127</v>
      </c>
      <c r="J79" s="299">
        <f>IF($E79=1,VLOOKUP(I79,data!$B$35:$D$39,2,0),0)</f>
        <v>0</v>
      </c>
      <c r="K79" s="300">
        <f>IF(AND(H79&lt;&gt;0,J79&lt;&gt;0)=FALSE,0,data!$C$43)</f>
        <v>0</v>
      </c>
      <c r="L79" s="338">
        <f t="shared" si="7"/>
        <v>0</v>
      </c>
      <c r="M79" s="293">
        <f t="shared" si="5"/>
        <v>0</v>
      </c>
      <c r="N79" s="293">
        <f t="shared" si="8"/>
        <v>0</v>
      </c>
      <c r="O79" s="293">
        <f t="shared" si="9"/>
        <v>0</v>
      </c>
    </row>
    <row r="80" spans="1:15" ht="18" hidden="1" customHeight="1" x14ac:dyDescent="0.3">
      <c r="A80" s="289"/>
      <c r="B80" s="290" t="s">
        <v>202</v>
      </c>
      <c r="C80" s="291"/>
      <c r="D80" s="297"/>
      <c r="E80" s="293">
        <f t="shared" si="6"/>
        <v>0</v>
      </c>
      <c r="F80" s="298">
        <f>IF(E80=1,data!$C$41*D80,0)</f>
        <v>0</v>
      </c>
      <c r="G80" s="334" t="s">
        <v>127</v>
      </c>
      <c r="H80" s="299">
        <f>IF($E80=1,IF($D80&lt;15,VLOOKUP(G80,data!$B$3:$E$32,2,0)*$D80,(VLOOKUP(G80,data!$B$3:$E$32,2,0)*14)+(VLOOKUP(G80,data!$B$3:$E$32,3,0))*($D80-14)),0)</f>
        <v>0</v>
      </c>
      <c r="I80" s="334" t="s">
        <v>127</v>
      </c>
      <c r="J80" s="299">
        <f>IF($E80=1,VLOOKUP(I80,data!$B$35:$D$39,2,0),0)</f>
        <v>0</v>
      </c>
      <c r="K80" s="300">
        <f>IF(AND(H80&lt;&gt;0,J80&lt;&gt;0)=FALSE,0,data!$C$43)</f>
        <v>0</v>
      </c>
      <c r="L80" s="338">
        <f t="shared" si="7"/>
        <v>0</v>
      </c>
      <c r="M80" s="293">
        <f t="shared" ref="M80:M143" si="10">IF(L80&gt;0,1,0)</f>
        <v>0</v>
      </c>
      <c r="N80" s="293">
        <f t="shared" si="8"/>
        <v>0</v>
      </c>
      <c r="O80" s="293">
        <f t="shared" si="9"/>
        <v>0</v>
      </c>
    </row>
    <row r="81" spans="1:15" ht="18" hidden="1" customHeight="1" x14ac:dyDescent="0.3">
      <c r="A81" s="301"/>
      <c r="B81" s="290" t="s">
        <v>203</v>
      </c>
      <c r="C81" s="291"/>
      <c r="D81" s="297"/>
      <c r="E81" s="293">
        <f t="shared" si="6"/>
        <v>0</v>
      </c>
      <c r="F81" s="298">
        <f>IF(E81=1,data!$C$41*D81,0)</f>
        <v>0</v>
      </c>
      <c r="G81" s="334" t="s">
        <v>127</v>
      </c>
      <c r="H81" s="299">
        <f>IF($E81=1,IF($D81&lt;15,VLOOKUP(G81,data!$B$3:$E$32,2,0)*$D81,(VLOOKUP(G81,data!$B$3:$E$32,2,0)*14)+(VLOOKUP(G81,data!$B$3:$E$32,3,0))*($D81-14)),0)</f>
        <v>0</v>
      </c>
      <c r="I81" s="334" t="s">
        <v>127</v>
      </c>
      <c r="J81" s="299">
        <f>IF($E81=1,VLOOKUP(I81,data!$B$35:$D$39,2,0),0)</f>
        <v>0</v>
      </c>
      <c r="K81" s="300">
        <f>IF(AND(H81&lt;&gt;0,J81&lt;&gt;0)=FALSE,0,data!$C$43)</f>
        <v>0</v>
      </c>
      <c r="L81" s="338">
        <f t="shared" si="7"/>
        <v>0</v>
      </c>
      <c r="M81" s="293">
        <f t="shared" si="10"/>
        <v>0</v>
      </c>
      <c r="N81" s="293">
        <f t="shared" si="8"/>
        <v>0</v>
      </c>
      <c r="O81" s="293">
        <f t="shared" si="9"/>
        <v>0</v>
      </c>
    </row>
    <row r="82" spans="1:15" ht="18" hidden="1" customHeight="1" x14ac:dyDescent="0.3">
      <c r="A82" s="301"/>
      <c r="B82" s="290" t="s">
        <v>204</v>
      </c>
      <c r="C82" s="291"/>
      <c r="D82" s="297"/>
      <c r="E82" s="293">
        <f t="shared" si="6"/>
        <v>0</v>
      </c>
      <c r="F82" s="298">
        <f>IF(E82=1,data!$C$41*D82,0)</f>
        <v>0</v>
      </c>
      <c r="G82" s="334" t="s">
        <v>127</v>
      </c>
      <c r="H82" s="299">
        <f>IF($E82=1,IF($D82&lt;15,VLOOKUP(G82,data!$B$3:$E$32,2,0)*$D82,(VLOOKUP(G82,data!$B$3:$E$32,2,0)*14)+(VLOOKUP(G82,data!$B$3:$E$32,3,0))*($D82-14)),0)</f>
        <v>0</v>
      </c>
      <c r="I82" s="334" t="s">
        <v>127</v>
      </c>
      <c r="J82" s="299">
        <f>IF($E82=1,VLOOKUP(I82,data!$B$35:$D$39,2,0),0)</f>
        <v>0</v>
      </c>
      <c r="K82" s="300">
        <f>IF(AND(H82&lt;&gt;0,J82&lt;&gt;0)=FALSE,0,data!$C$43)</f>
        <v>0</v>
      </c>
      <c r="L82" s="338">
        <f t="shared" si="7"/>
        <v>0</v>
      </c>
      <c r="M82" s="293">
        <f t="shared" si="10"/>
        <v>0</v>
      </c>
      <c r="N82" s="293">
        <f t="shared" si="8"/>
        <v>0</v>
      </c>
      <c r="O82" s="293">
        <f t="shared" si="9"/>
        <v>0</v>
      </c>
    </row>
    <row r="83" spans="1:15" ht="18" hidden="1" customHeight="1" x14ac:dyDescent="0.3">
      <c r="A83" s="301"/>
      <c r="B83" s="290" t="s">
        <v>205</v>
      </c>
      <c r="C83" s="291"/>
      <c r="D83" s="297"/>
      <c r="E83" s="293">
        <f t="shared" si="6"/>
        <v>0</v>
      </c>
      <c r="F83" s="298">
        <f>IF(E83=1,data!$C$41*D83,0)</f>
        <v>0</v>
      </c>
      <c r="G83" s="334" t="s">
        <v>127</v>
      </c>
      <c r="H83" s="299">
        <f>IF($E83=1,IF($D83&lt;15,VLOOKUP(G83,data!$B$3:$E$32,2,0)*$D83,(VLOOKUP(G83,data!$B$3:$E$32,2,0)*14)+(VLOOKUP(G83,data!$B$3:$E$32,3,0))*($D83-14)),0)</f>
        <v>0</v>
      </c>
      <c r="I83" s="334" t="s">
        <v>127</v>
      </c>
      <c r="J83" s="299">
        <f>IF($E83=1,VLOOKUP(I83,data!$B$35:$D$39,2,0),0)</f>
        <v>0</v>
      </c>
      <c r="K83" s="300">
        <f>IF(AND(H83&lt;&gt;0,J83&lt;&gt;0)=FALSE,0,data!$C$43)</f>
        <v>0</v>
      </c>
      <c r="L83" s="338">
        <f t="shared" si="7"/>
        <v>0</v>
      </c>
      <c r="M83" s="293">
        <f t="shared" si="10"/>
        <v>0</v>
      </c>
      <c r="N83" s="293">
        <f t="shared" si="8"/>
        <v>0</v>
      </c>
      <c r="O83" s="293">
        <f t="shared" si="9"/>
        <v>0</v>
      </c>
    </row>
    <row r="84" spans="1:15" ht="18" hidden="1" customHeight="1" x14ac:dyDescent="0.3">
      <c r="A84" s="301"/>
      <c r="B84" s="290" t="s">
        <v>206</v>
      </c>
      <c r="C84" s="291"/>
      <c r="D84" s="297"/>
      <c r="E84" s="293">
        <f t="shared" si="6"/>
        <v>0</v>
      </c>
      <c r="F84" s="298">
        <f>IF(E84=1,data!$C$41*D84,0)</f>
        <v>0</v>
      </c>
      <c r="G84" s="334" t="s">
        <v>127</v>
      </c>
      <c r="H84" s="299">
        <f>IF($E84=1,IF($D84&lt;15,VLOOKUP(G84,data!$B$3:$E$32,2,0)*$D84,(VLOOKUP(G84,data!$B$3:$E$32,2,0)*14)+(VLOOKUP(G84,data!$B$3:$E$32,3,0))*($D84-14)),0)</f>
        <v>0</v>
      </c>
      <c r="I84" s="334" t="s">
        <v>127</v>
      </c>
      <c r="J84" s="299">
        <f>IF($E84=1,VLOOKUP(I84,data!$B$35:$D$39,2,0),0)</f>
        <v>0</v>
      </c>
      <c r="K84" s="300">
        <f>IF(AND(H84&lt;&gt;0,J84&lt;&gt;0)=FALSE,0,data!$C$43)</f>
        <v>0</v>
      </c>
      <c r="L84" s="338">
        <f t="shared" si="7"/>
        <v>0</v>
      </c>
      <c r="M84" s="293">
        <f t="shared" si="10"/>
        <v>0</v>
      </c>
      <c r="N84" s="293">
        <f t="shared" si="8"/>
        <v>0</v>
      </c>
      <c r="O84" s="293">
        <f t="shared" si="9"/>
        <v>0</v>
      </c>
    </row>
    <row r="85" spans="1:15" ht="18" hidden="1" customHeight="1" x14ac:dyDescent="0.3">
      <c r="A85" s="301"/>
      <c r="B85" s="290" t="s">
        <v>207</v>
      </c>
      <c r="C85" s="291"/>
      <c r="D85" s="297"/>
      <c r="E85" s="293">
        <f t="shared" si="6"/>
        <v>0</v>
      </c>
      <c r="F85" s="298">
        <f>IF(E85=1,data!$C$41*D85,0)</f>
        <v>0</v>
      </c>
      <c r="G85" s="334" t="s">
        <v>127</v>
      </c>
      <c r="H85" s="299">
        <f>IF($E85=1,IF($D85&lt;15,VLOOKUP(G85,data!$B$3:$E$32,2,0)*$D85,(VLOOKUP(G85,data!$B$3:$E$32,2,0)*14)+(VLOOKUP(G85,data!$B$3:$E$32,3,0))*($D85-14)),0)</f>
        <v>0</v>
      </c>
      <c r="I85" s="334" t="s">
        <v>127</v>
      </c>
      <c r="J85" s="299">
        <f>IF($E85=1,VLOOKUP(I85,data!$B$35:$D$39,2,0),0)</f>
        <v>0</v>
      </c>
      <c r="K85" s="300">
        <f>IF(AND(H85&lt;&gt;0,J85&lt;&gt;0)=FALSE,0,data!$C$43)</f>
        <v>0</v>
      </c>
      <c r="L85" s="338">
        <f t="shared" si="7"/>
        <v>0</v>
      </c>
      <c r="M85" s="293">
        <f t="shared" si="10"/>
        <v>0</v>
      </c>
      <c r="N85" s="293">
        <f t="shared" si="8"/>
        <v>0</v>
      </c>
      <c r="O85" s="293">
        <f t="shared" si="9"/>
        <v>0</v>
      </c>
    </row>
    <row r="86" spans="1:15" ht="18" hidden="1" customHeight="1" x14ac:dyDescent="0.3">
      <c r="A86" s="301"/>
      <c r="B86" s="290" t="s">
        <v>208</v>
      </c>
      <c r="C86" s="291"/>
      <c r="D86" s="297"/>
      <c r="E86" s="293">
        <f t="shared" si="6"/>
        <v>0</v>
      </c>
      <c r="F86" s="298">
        <f>IF(E86=1,data!$C$41*D86,0)</f>
        <v>0</v>
      </c>
      <c r="G86" s="334" t="s">
        <v>127</v>
      </c>
      <c r="H86" s="299">
        <f>IF($E86=1,IF($D86&lt;15,VLOOKUP(G86,data!$B$3:$E$32,2,0)*$D86,(VLOOKUP(G86,data!$B$3:$E$32,2,0)*14)+(VLOOKUP(G86,data!$B$3:$E$32,3,0))*($D86-14)),0)</f>
        <v>0</v>
      </c>
      <c r="I86" s="334" t="s">
        <v>127</v>
      </c>
      <c r="J86" s="299">
        <f>IF($E86=1,VLOOKUP(I86,data!$B$35:$D$39,2,0),0)</f>
        <v>0</v>
      </c>
      <c r="K86" s="300">
        <f>IF(AND(H86&lt;&gt;0,J86&lt;&gt;0)=FALSE,0,data!$C$43)</f>
        <v>0</v>
      </c>
      <c r="L86" s="338">
        <f t="shared" si="7"/>
        <v>0</v>
      </c>
      <c r="M86" s="293">
        <f t="shared" si="10"/>
        <v>0</v>
      </c>
      <c r="N86" s="293">
        <f t="shared" si="8"/>
        <v>0</v>
      </c>
      <c r="O86" s="293">
        <f t="shared" si="9"/>
        <v>0</v>
      </c>
    </row>
    <row r="87" spans="1:15" ht="18" hidden="1" customHeight="1" x14ac:dyDescent="0.3">
      <c r="A87" s="289"/>
      <c r="B87" s="290" t="s">
        <v>209</v>
      </c>
      <c r="C87" s="291"/>
      <c r="D87" s="297"/>
      <c r="E87" s="293">
        <f t="shared" si="6"/>
        <v>0</v>
      </c>
      <c r="F87" s="298">
        <f>IF(E87=1,data!$C$41*D87,0)</f>
        <v>0</v>
      </c>
      <c r="G87" s="334" t="s">
        <v>127</v>
      </c>
      <c r="H87" s="299">
        <f>IF($E87=1,IF($D87&lt;15,VLOOKUP(G87,data!$B$3:$E$32,2,0)*$D87,(VLOOKUP(G87,data!$B$3:$E$32,2,0)*14)+(VLOOKUP(G87,data!$B$3:$E$32,3,0))*($D87-14)),0)</f>
        <v>0</v>
      </c>
      <c r="I87" s="334" t="s">
        <v>127</v>
      </c>
      <c r="J87" s="299">
        <f>IF($E87=1,VLOOKUP(I87,data!$B$35:$D$39,2,0),0)</f>
        <v>0</v>
      </c>
      <c r="K87" s="300">
        <f>IF(AND(H87&lt;&gt;0,J87&lt;&gt;0)=FALSE,0,data!$C$43)</f>
        <v>0</v>
      </c>
      <c r="L87" s="338">
        <f t="shared" si="7"/>
        <v>0</v>
      </c>
      <c r="M87" s="293">
        <f t="shared" si="10"/>
        <v>0</v>
      </c>
      <c r="N87" s="293">
        <f t="shared" si="8"/>
        <v>0</v>
      </c>
      <c r="O87" s="293">
        <f t="shared" si="9"/>
        <v>0</v>
      </c>
    </row>
    <row r="88" spans="1:15" ht="18" hidden="1" customHeight="1" x14ac:dyDescent="0.3">
      <c r="A88" s="289"/>
      <c r="B88" s="290" t="s">
        <v>210</v>
      </c>
      <c r="C88" s="291"/>
      <c r="D88" s="297"/>
      <c r="E88" s="293">
        <f t="shared" si="6"/>
        <v>0</v>
      </c>
      <c r="F88" s="298">
        <f>IF(E88=1,data!$C$41*D88,0)</f>
        <v>0</v>
      </c>
      <c r="G88" s="334" t="s">
        <v>127</v>
      </c>
      <c r="H88" s="299">
        <f>IF($E88=1,IF($D88&lt;15,VLOOKUP(G88,data!$B$3:$E$32,2,0)*$D88,(VLOOKUP(G88,data!$B$3:$E$32,2,0)*14)+(VLOOKUP(G88,data!$B$3:$E$32,3,0))*($D88-14)),0)</f>
        <v>0</v>
      </c>
      <c r="I88" s="334" t="s">
        <v>127</v>
      </c>
      <c r="J88" s="299">
        <f>IF($E88=1,VLOOKUP(I88,data!$B$35:$D$39,2,0),0)</f>
        <v>0</v>
      </c>
      <c r="K88" s="300">
        <f>IF(AND(H88&lt;&gt;0,J88&lt;&gt;0)=FALSE,0,data!$C$43)</f>
        <v>0</v>
      </c>
      <c r="L88" s="338">
        <f t="shared" si="7"/>
        <v>0</v>
      </c>
      <c r="M88" s="293">
        <f t="shared" si="10"/>
        <v>0</v>
      </c>
      <c r="N88" s="293">
        <f t="shared" si="8"/>
        <v>0</v>
      </c>
      <c r="O88" s="293">
        <f t="shared" si="9"/>
        <v>0</v>
      </c>
    </row>
    <row r="89" spans="1:15" ht="18" hidden="1" customHeight="1" x14ac:dyDescent="0.3">
      <c r="A89" s="301"/>
      <c r="B89" s="290" t="s">
        <v>211</v>
      </c>
      <c r="C89" s="291"/>
      <c r="D89" s="297"/>
      <c r="E89" s="293">
        <f t="shared" si="6"/>
        <v>0</v>
      </c>
      <c r="F89" s="298">
        <f>IF(E89=1,data!$C$41*D89,0)</f>
        <v>0</v>
      </c>
      <c r="G89" s="334" t="s">
        <v>127</v>
      </c>
      <c r="H89" s="299">
        <f>IF($E89=1,IF($D89&lt;15,VLOOKUP(G89,data!$B$3:$E$32,2,0)*$D89,(VLOOKUP(G89,data!$B$3:$E$32,2,0)*14)+(VLOOKUP(G89,data!$B$3:$E$32,3,0))*($D89-14)),0)</f>
        <v>0</v>
      </c>
      <c r="I89" s="334" t="s">
        <v>127</v>
      </c>
      <c r="J89" s="299">
        <f>IF($E89=1,VLOOKUP(I89,data!$B$35:$D$39,2,0),0)</f>
        <v>0</v>
      </c>
      <c r="K89" s="300">
        <f>IF(AND(H89&lt;&gt;0,J89&lt;&gt;0)=FALSE,0,data!$C$43)</f>
        <v>0</v>
      </c>
      <c r="L89" s="338">
        <f t="shared" si="7"/>
        <v>0</v>
      </c>
      <c r="M89" s="293">
        <f t="shared" si="10"/>
        <v>0</v>
      </c>
      <c r="N89" s="293">
        <f t="shared" si="8"/>
        <v>0</v>
      </c>
      <c r="O89" s="293">
        <f t="shared" si="9"/>
        <v>0</v>
      </c>
    </row>
    <row r="90" spans="1:15" ht="18" hidden="1" customHeight="1" x14ac:dyDescent="0.3">
      <c r="A90" s="301"/>
      <c r="B90" s="290" t="s">
        <v>212</v>
      </c>
      <c r="C90" s="291"/>
      <c r="D90" s="297"/>
      <c r="E90" s="293">
        <f t="shared" si="6"/>
        <v>0</v>
      </c>
      <c r="F90" s="298">
        <f>IF(E90=1,data!$C$41*D90,0)</f>
        <v>0</v>
      </c>
      <c r="G90" s="334" t="s">
        <v>127</v>
      </c>
      <c r="H90" s="299">
        <f>IF($E90=1,IF($D90&lt;15,VLOOKUP(G90,data!$B$3:$E$32,2,0)*$D90,(VLOOKUP(G90,data!$B$3:$E$32,2,0)*14)+(VLOOKUP(G90,data!$B$3:$E$32,3,0))*($D90-14)),0)</f>
        <v>0</v>
      </c>
      <c r="I90" s="334" t="s">
        <v>127</v>
      </c>
      <c r="J90" s="299">
        <f>IF($E90=1,VLOOKUP(I90,data!$B$35:$D$39,2,0),0)</f>
        <v>0</v>
      </c>
      <c r="K90" s="300">
        <f>IF(AND(H90&lt;&gt;0,J90&lt;&gt;0)=FALSE,0,data!$C$43)</f>
        <v>0</v>
      </c>
      <c r="L90" s="338">
        <f t="shared" si="7"/>
        <v>0</v>
      </c>
      <c r="M90" s="293">
        <f t="shared" si="10"/>
        <v>0</v>
      </c>
      <c r="N90" s="293">
        <f t="shared" si="8"/>
        <v>0</v>
      </c>
      <c r="O90" s="293">
        <f t="shared" si="9"/>
        <v>0</v>
      </c>
    </row>
    <row r="91" spans="1:15" ht="18" hidden="1" customHeight="1" x14ac:dyDescent="0.3">
      <c r="A91" s="301"/>
      <c r="B91" s="290" t="s">
        <v>213</v>
      </c>
      <c r="C91" s="291"/>
      <c r="D91" s="297"/>
      <c r="E91" s="293">
        <f t="shared" si="6"/>
        <v>0</v>
      </c>
      <c r="F91" s="298">
        <f>IF(E91=1,data!$C$41*D91,0)</f>
        <v>0</v>
      </c>
      <c r="G91" s="334" t="s">
        <v>127</v>
      </c>
      <c r="H91" s="299">
        <f>IF($E91=1,IF($D91&lt;15,VLOOKUP(G91,data!$B$3:$E$32,2,0)*$D91,(VLOOKUP(G91,data!$B$3:$E$32,2,0)*14)+(VLOOKUP(G91,data!$B$3:$E$32,3,0))*($D91-14)),0)</f>
        <v>0</v>
      </c>
      <c r="I91" s="334" t="s">
        <v>127</v>
      </c>
      <c r="J91" s="299">
        <f>IF($E91=1,VLOOKUP(I91,data!$B$35:$D$39,2,0),0)</f>
        <v>0</v>
      </c>
      <c r="K91" s="300">
        <f>IF(AND(H91&lt;&gt;0,J91&lt;&gt;0)=FALSE,0,data!$C$43)</f>
        <v>0</v>
      </c>
      <c r="L91" s="338">
        <f t="shared" si="7"/>
        <v>0</v>
      </c>
      <c r="M91" s="293">
        <f t="shared" si="10"/>
        <v>0</v>
      </c>
      <c r="N91" s="293">
        <f t="shared" si="8"/>
        <v>0</v>
      </c>
      <c r="O91" s="293">
        <f t="shared" si="9"/>
        <v>0</v>
      </c>
    </row>
    <row r="92" spans="1:15" ht="18" hidden="1" customHeight="1" x14ac:dyDescent="0.3">
      <c r="A92" s="301"/>
      <c r="B92" s="290" t="s">
        <v>214</v>
      </c>
      <c r="C92" s="291"/>
      <c r="D92" s="297"/>
      <c r="E92" s="293">
        <f t="shared" si="6"/>
        <v>0</v>
      </c>
      <c r="F92" s="298">
        <f>IF(E92=1,data!$C$41*D92,0)</f>
        <v>0</v>
      </c>
      <c r="G92" s="334" t="s">
        <v>127</v>
      </c>
      <c r="H92" s="299">
        <f>IF($E92=1,IF($D92&lt;15,VLOOKUP(G92,data!$B$3:$E$32,2,0)*$D92,(VLOOKUP(G92,data!$B$3:$E$32,2,0)*14)+(VLOOKUP(G92,data!$B$3:$E$32,3,0))*($D92-14)),0)</f>
        <v>0</v>
      </c>
      <c r="I92" s="334" t="s">
        <v>127</v>
      </c>
      <c r="J92" s="299">
        <f>IF($E92=1,VLOOKUP(I92,data!$B$35:$D$39,2,0),0)</f>
        <v>0</v>
      </c>
      <c r="K92" s="300">
        <f>IF(AND(H92&lt;&gt;0,J92&lt;&gt;0)=FALSE,0,data!$C$43)</f>
        <v>0</v>
      </c>
      <c r="L92" s="338">
        <f t="shared" si="7"/>
        <v>0</v>
      </c>
      <c r="M92" s="293">
        <f t="shared" si="10"/>
        <v>0</v>
      </c>
      <c r="N92" s="293">
        <f t="shared" si="8"/>
        <v>0</v>
      </c>
      <c r="O92" s="293">
        <f t="shared" si="9"/>
        <v>0</v>
      </c>
    </row>
    <row r="93" spans="1:15" ht="18" hidden="1" customHeight="1" x14ac:dyDescent="0.3">
      <c r="A93" s="301"/>
      <c r="B93" s="290" t="s">
        <v>215</v>
      </c>
      <c r="C93" s="291"/>
      <c r="D93" s="297"/>
      <c r="E93" s="293">
        <f t="shared" si="6"/>
        <v>0</v>
      </c>
      <c r="F93" s="298">
        <f>IF(E93=1,data!$C$41*D93,0)</f>
        <v>0</v>
      </c>
      <c r="G93" s="334" t="s">
        <v>127</v>
      </c>
      <c r="H93" s="299">
        <f>IF($E93=1,IF($D93&lt;15,VLOOKUP(G93,data!$B$3:$E$32,2,0)*$D93,(VLOOKUP(G93,data!$B$3:$E$32,2,0)*14)+(VLOOKUP(G93,data!$B$3:$E$32,3,0))*($D93-14)),0)</f>
        <v>0</v>
      </c>
      <c r="I93" s="334" t="s">
        <v>127</v>
      </c>
      <c r="J93" s="299">
        <f>IF($E93=1,VLOOKUP(I93,data!$B$35:$D$39,2,0),0)</f>
        <v>0</v>
      </c>
      <c r="K93" s="300">
        <f>IF(AND(H93&lt;&gt;0,J93&lt;&gt;0)=FALSE,0,data!$C$43)</f>
        <v>0</v>
      </c>
      <c r="L93" s="338">
        <f t="shared" si="7"/>
        <v>0</v>
      </c>
      <c r="M93" s="293">
        <f t="shared" si="10"/>
        <v>0</v>
      </c>
      <c r="N93" s="293">
        <f t="shared" si="8"/>
        <v>0</v>
      </c>
      <c r="O93" s="293">
        <f t="shared" si="9"/>
        <v>0</v>
      </c>
    </row>
    <row r="94" spans="1:15" ht="18" hidden="1" customHeight="1" x14ac:dyDescent="0.3">
      <c r="A94" s="301"/>
      <c r="B94" s="290" t="s">
        <v>216</v>
      </c>
      <c r="C94" s="291"/>
      <c r="D94" s="297"/>
      <c r="E94" s="293">
        <f t="shared" si="6"/>
        <v>0</v>
      </c>
      <c r="F94" s="298">
        <f>IF(E94=1,data!$C$41*D94,0)</f>
        <v>0</v>
      </c>
      <c r="G94" s="334" t="s">
        <v>127</v>
      </c>
      <c r="H94" s="299">
        <f>IF($E94=1,IF($D94&lt;15,VLOOKUP(G94,data!$B$3:$E$32,2,0)*$D94,(VLOOKUP(G94,data!$B$3:$E$32,2,0)*14)+(VLOOKUP(G94,data!$B$3:$E$32,3,0))*($D94-14)),0)</f>
        <v>0</v>
      </c>
      <c r="I94" s="334" t="s">
        <v>127</v>
      </c>
      <c r="J94" s="299">
        <f>IF($E94=1,VLOOKUP(I94,data!$B$35:$D$39,2,0),0)</f>
        <v>0</v>
      </c>
      <c r="K94" s="300">
        <f>IF(AND(H94&lt;&gt;0,J94&lt;&gt;0)=FALSE,0,data!$C$43)</f>
        <v>0</v>
      </c>
      <c r="L94" s="338">
        <f t="shared" si="7"/>
        <v>0</v>
      </c>
      <c r="M94" s="293">
        <f t="shared" si="10"/>
        <v>0</v>
      </c>
      <c r="N94" s="293">
        <f t="shared" si="8"/>
        <v>0</v>
      </c>
      <c r="O94" s="293">
        <f t="shared" si="9"/>
        <v>0</v>
      </c>
    </row>
    <row r="95" spans="1:15" ht="18" hidden="1" customHeight="1" x14ac:dyDescent="0.3">
      <c r="A95" s="289"/>
      <c r="B95" s="290" t="s">
        <v>217</v>
      </c>
      <c r="C95" s="291"/>
      <c r="D95" s="297"/>
      <c r="E95" s="293">
        <f t="shared" si="6"/>
        <v>0</v>
      </c>
      <c r="F95" s="298">
        <f>IF(E95=1,data!$C$41*D95,0)</f>
        <v>0</v>
      </c>
      <c r="G95" s="334" t="s">
        <v>127</v>
      </c>
      <c r="H95" s="299">
        <f>IF($E95=1,IF($D95&lt;15,VLOOKUP(G95,data!$B$3:$E$32,2,0)*$D95,(VLOOKUP(G95,data!$B$3:$E$32,2,0)*14)+(VLOOKUP(G95,data!$B$3:$E$32,3,0))*($D95-14)),0)</f>
        <v>0</v>
      </c>
      <c r="I95" s="334" t="s">
        <v>127</v>
      </c>
      <c r="J95" s="299">
        <f>IF($E95=1,VLOOKUP(I95,data!$B$35:$D$39,2,0),0)</f>
        <v>0</v>
      </c>
      <c r="K95" s="300">
        <f>IF(AND(H95&lt;&gt;0,J95&lt;&gt;0)=FALSE,0,data!$C$43)</f>
        <v>0</v>
      </c>
      <c r="L95" s="338">
        <f t="shared" si="7"/>
        <v>0</v>
      </c>
      <c r="M95" s="293">
        <f t="shared" si="10"/>
        <v>0</v>
      </c>
      <c r="N95" s="293">
        <f t="shared" si="8"/>
        <v>0</v>
      </c>
      <c r="O95" s="293">
        <f t="shared" si="9"/>
        <v>0</v>
      </c>
    </row>
    <row r="96" spans="1:15" ht="18" hidden="1" customHeight="1" x14ac:dyDescent="0.3">
      <c r="A96" s="289"/>
      <c r="B96" s="290" t="s">
        <v>218</v>
      </c>
      <c r="C96" s="291"/>
      <c r="D96" s="297"/>
      <c r="E96" s="293">
        <f t="shared" si="6"/>
        <v>0</v>
      </c>
      <c r="F96" s="298">
        <f>IF(E96=1,data!$C$41*D96,0)</f>
        <v>0</v>
      </c>
      <c r="G96" s="334" t="s">
        <v>127</v>
      </c>
      <c r="H96" s="299">
        <f>IF($E96=1,IF($D96&lt;15,VLOOKUP(G96,data!$B$3:$E$32,2,0)*$D96,(VLOOKUP(G96,data!$B$3:$E$32,2,0)*14)+(VLOOKUP(G96,data!$B$3:$E$32,3,0))*($D96-14)),0)</f>
        <v>0</v>
      </c>
      <c r="I96" s="334" t="s">
        <v>127</v>
      </c>
      <c r="J96" s="299">
        <f>IF($E96=1,VLOOKUP(I96,data!$B$35:$D$39,2,0),0)</f>
        <v>0</v>
      </c>
      <c r="K96" s="300">
        <f>IF(AND(H96&lt;&gt;0,J96&lt;&gt;0)=FALSE,0,data!$C$43)</f>
        <v>0</v>
      </c>
      <c r="L96" s="338">
        <f t="shared" si="7"/>
        <v>0</v>
      </c>
      <c r="M96" s="293">
        <f t="shared" si="10"/>
        <v>0</v>
      </c>
      <c r="N96" s="293">
        <f t="shared" si="8"/>
        <v>0</v>
      </c>
      <c r="O96" s="293">
        <f t="shared" si="9"/>
        <v>0</v>
      </c>
    </row>
    <row r="97" spans="1:15" ht="18" hidden="1" customHeight="1" x14ac:dyDescent="0.3">
      <c r="A97" s="301"/>
      <c r="B97" s="290" t="s">
        <v>219</v>
      </c>
      <c r="C97" s="291"/>
      <c r="D97" s="297"/>
      <c r="E97" s="293">
        <f t="shared" si="6"/>
        <v>0</v>
      </c>
      <c r="F97" s="298">
        <f>IF(E97=1,data!$C$41*D97,0)</f>
        <v>0</v>
      </c>
      <c r="G97" s="334" t="s">
        <v>127</v>
      </c>
      <c r="H97" s="299">
        <f>IF($E97=1,IF($D97&lt;15,VLOOKUP(G97,data!$B$3:$E$32,2,0)*$D97,(VLOOKUP(G97,data!$B$3:$E$32,2,0)*14)+(VLOOKUP(G97,data!$B$3:$E$32,3,0))*($D97-14)),0)</f>
        <v>0</v>
      </c>
      <c r="I97" s="334" t="s">
        <v>127</v>
      </c>
      <c r="J97" s="299">
        <f>IF($E97=1,VLOOKUP(I97,data!$B$35:$D$39,2,0),0)</f>
        <v>0</v>
      </c>
      <c r="K97" s="300">
        <f>IF(AND(H97&lt;&gt;0,J97&lt;&gt;0)=FALSE,0,data!$C$43)</f>
        <v>0</v>
      </c>
      <c r="L97" s="338">
        <f t="shared" si="7"/>
        <v>0</v>
      </c>
      <c r="M97" s="293">
        <f t="shared" si="10"/>
        <v>0</v>
      </c>
      <c r="N97" s="293">
        <f t="shared" si="8"/>
        <v>0</v>
      </c>
      <c r="O97" s="293">
        <f t="shared" si="9"/>
        <v>0</v>
      </c>
    </row>
    <row r="98" spans="1:15" ht="18" hidden="1" customHeight="1" x14ac:dyDescent="0.3">
      <c r="A98" s="301"/>
      <c r="B98" s="290" t="s">
        <v>220</v>
      </c>
      <c r="C98" s="291"/>
      <c r="D98" s="297"/>
      <c r="E98" s="293">
        <f t="shared" si="6"/>
        <v>0</v>
      </c>
      <c r="F98" s="298">
        <f>IF(E98=1,data!$C$41*D98,0)</f>
        <v>0</v>
      </c>
      <c r="G98" s="334" t="s">
        <v>127</v>
      </c>
      <c r="H98" s="299">
        <f>IF($E98=1,IF($D98&lt;15,VLOOKUP(G98,data!$B$3:$E$32,2,0)*$D98,(VLOOKUP(G98,data!$B$3:$E$32,2,0)*14)+(VLOOKUP(G98,data!$B$3:$E$32,3,0))*($D98-14)),0)</f>
        <v>0</v>
      </c>
      <c r="I98" s="334" t="s">
        <v>127</v>
      </c>
      <c r="J98" s="299">
        <f>IF($E98=1,VLOOKUP(I98,data!$B$35:$D$39,2,0),0)</f>
        <v>0</v>
      </c>
      <c r="K98" s="300">
        <f>IF(AND(H98&lt;&gt;0,J98&lt;&gt;0)=FALSE,0,data!$C$43)</f>
        <v>0</v>
      </c>
      <c r="L98" s="338">
        <f t="shared" si="7"/>
        <v>0</v>
      </c>
      <c r="M98" s="293">
        <f t="shared" si="10"/>
        <v>0</v>
      </c>
      <c r="N98" s="293">
        <f t="shared" si="8"/>
        <v>0</v>
      </c>
      <c r="O98" s="293">
        <f t="shared" si="9"/>
        <v>0</v>
      </c>
    </row>
    <row r="99" spans="1:15" ht="18" hidden="1" customHeight="1" x14ac:dyDescent="0.3">
      <c r="A99" s="301"/>
      <c r="B99" s="290" t="s">
        <v>221</v>
      </c>
      <c r="C99" s="291"/>
      <c r="D99" s="297"/>
      <c r="E99" s="293">
        <f t="shared" si="6"/>
        <v>0</v>
      </c>
      <c r="F99" s="298">
        <f>IF(E99=1,data!$C$41*D99,0)</f>
        <v>0</v>
      </c>
      <c r="G99" s="334" t="s">
        <v>127</v>
      </c>
      <c r="H99" s="299">
        <f>IF($E99=1,IF($D99&lt;15,VLOOKUP(G99,data!$B$3:$E$32,2,0)*$D99,(VLOOKUP(G99,data!$B$3:$E$32,2,0)*14)+(VLOOKUP(G99,data!$B$3:$E$32,3,0))*($D99-14)),0)</f>
        <v>0</v>
      </c>
      <c r="I99" s="334" t="s">
        <v>127</v>
      </c>
      <c r="J99" s="299">
        <f>IF($E99=1,VLOOKUP(I99,data!$B$35:$D$39,2,0),0)</f>
        <v>0</v>
      </c>
      <c r="K99" s="300">
        <f>IF(AND(H99&lt;&gt;0,J99&lt;&gt;0)=FALSE,0,data!$C$43)</f>
        <v>0</v>
      </c>
      <c r="L99" s="338">
        <f t="shared" si="7"/>
        <v>0</v>
      </c>
      <c r="M99" s="293">
        <f t="shared" si="10"/>
        <v>0</v>
      </c>
      <c r="N99" s="293">
        <f t="shared" si="8"/>
        <v>0</v>
      </c>
      <c r="O99" s="293">
        <f t="shared" si="9"/>
        <v>0</v>
      </c>
    </row>
    <row r="100" spans="1:15" ht="18" hidden="1" customHeight="1" x14ac:dyDescent="0.3">
      <c r="A100" s="301"/>
      <c r="B100" s="290" t="s">
        <v>222</v>
      </c>
      <c r="C100" s="291"/>
      <c r="D100" s="297"/>
      <c r="E100" s="293">
        <f t="shared" si="6"/>
        <v>0</v>
      </c>
      <c r="F100" s="298">
        <f>IF(E100=1,data!$C$41*D100,0)</f>
        <v>0</v>
      </c>
      <c r="G100" s="334" t="s">
        <v>127</v>
      </c>
      <c r="H100" s="299">
        <f>IF($E100=1,IF($D100&lt;15,VLOOKUP(G100,data!$B$3:$E$32,2,0)*$D100,(VLOOKUP(G100,data!$B$3:$E$32,2,0)*14)+(VLOOKUP(G100,data!$B$3:$E$32,3,0))*($D100-14)),0)</f>
        <v>0</v>
      </c>
      <c r="I100" s="334" t="s">
        <v>127</v>
      </c>
      <c r="J100" s="299">
        <f>IF($E100=1,VLOOKUP(I100,data!$B$35:$D$39,2,0),0)</f>
        <v>0</v>
      </c>
      <c r="K100" s="300">
        <f>IF(AND(H100&lt;&gt;0,J100&lt;&gt;0)=FALSE,0,data!$C$43)</f>
        <v>0</v>
      </c>
      <c r="L100" s="338">
        <f t="shared" si="7"/>
        <v>0</v>
      </c>
      <c r="M100" s="293">
        <f t="shared" si="10"/>
        <v>0</v>
      </c>
      <c r="N100" s="293">
        <f t="shared" si="8"/>
        <v>0</v>
      </c>
      <c r="O100" s="293">
        <f t="shared" si="9"/>
        <v>0</v>
      </c>
    </row>
    <row r="101" spans="1:15" ht="18" hidden="1" customHeight="1" x14ac:dyDescent="0.3">
      <c r="A101" s="301"/>
      <c r="B101" s="290" t="s">
        <v>223</v>
      </c>
      <c r="C101" s="291"/>
      <c r="D101" s="297"/>
      <c r="E101" s="293">
        <f t="shared" si="6"/>
        <v>0</v>
      </c>
      <c r="F101" s="298">
        <f>IF(E101=1,data!$C$41*D101,0)</f>
        <v>0</v>
      </c>
      <c r="G101" s="334" t="s">
        <v>127</v>
      </c>
      <c r="H101" s="299">
        <f>IF($E101=1,IF($D101&lt;15,VLOOKUP(G101,data!$B$3:$E$32,2,0)*$D101,(VLOOKUP(G101,data!$B$3:$E$32,2,0)*14)+(VLOOKUP(G101,data!$B$3:$E$32,3,0))*($D101-14)),0)</f>
        <v>0</v>
      </c>
      <c r="I101" s="334" t="s">
        <v>127</v>
      </c>
      <c r="J101" s="299">
        <f>IF($E101=1,VLOOKUP(I101,data!$B$35:$D$39,2,0),0)</f>
        <v>0</v>
      </c>
      <c r="K101" s="300">
        <f>IF(AND(H101&lt;&gt;0,J101&lt;&gt;0)=FALSE,0,data!$C$43)</f>
        <v>0</v>
      </c>
      <c r="L101" s="338">
        <f t="shared" si="7"/>
        <v>0</v>
      </c>
      <c r="M101" s="293">
        <f t="shared" si="10"/>
        <v>0</v>
      </c>
      <c r="N101" s="293">
        <f t="shared" si="8"/>
        <v>0</v>
      </c>
      <c r="O101" s="293">
        <f t="shared" si="9"/>
        <v>0</v>
      </c>
    </row>
    <row r="102" spans="1:15" ht="18" hidden="1" customHeight="1" x14ac:dyDescent="0.3">
      <c r="A102" s="301"/>
      <c r="B102" s="290" t="s">
        <v>224</v>
      </c>
      <c r="C102" s="291"/>
      <c r="D102" s="297"/>
      <c r="E102" s="293">
        <f t="shared" si="6"/>
        <v>0</v>
      </c>
      <c r="F102" s="298">
        <f>IF(E102=1,data!$C$41*D102,0)</f>
        <v>0</v>
      </c>
      <c r="G102" s="334" t="s">
        <v>127</v>
      </c>
      <c r="H102" s="299">
        <f>IF($E102=1,IF($D102&lt;15,VLOOKUP(G102,data!$B$3:$E$32,2,0)*$D102,(VLOOKUP(G102,data!$B$3:$E$32,2,0)*14)+(VLOOKUP(G102,data!$B$3:$E$32,3,0))*($D102-14)),0)</f>
        <v>0</v>
      </c>
      <c r="I102" s="334" t="s">
        <v>127</v>
      </c>
      <c r="J102" s="299">
        <f>IF($E102=1,VLOOKUP(I102,data!$B$35:$D$39,2,0),0)</f>
        <v>0</v>
      </c>
      <c r="K102" s="300">
        <f>IF(AND(H102&lt;&gt;0,J102&lt;&gt;0)=FALSE,0,data!$C$43)</f>
        <v>0</v>
      </c>
      <c r="L102" s="338">
        <f t="shared" si="7"/>
        <v>0</v>
      </c>
      <c r="M102" s="293">
        <f t="shared" si="10"/>
        <v>0</v>
      </c>
      <c r="N102" s="293">
        <f t="shared" si="8"/>
        <v>0</v>
      </c>
      <c r="O102" s="293">
        <f t="shared" si="9"/>
        <v>0</v>
      </c>
    </row>
    <row r="103" spans="1:15" ht="18" hidden="1" customHeight="1" x14ac:dyDescent="0.3">
      <c r="A103" s="301"/>
      <c r="B103" s="290" t="s">
        <v>225</v>
      </c>
      <c r="C103" s="291"/>
      <c r="D103" s="297"/>
      <c r="E103" s="293">
        <f t="shared" si="6"/>
        <v>0</v>
      </c>
      <c r="F103" s="298">
        <f>IF(E103=1,data!$C$41*D103,0)</f>
        <v>0</v>
      </c>
      <c r="G103" s="334" t="s">
        <v>127</v>
      </c>
      <c r="H103" s="299">
        <f>IF($E103=1,IF($D103&lt;15,VLOOKUP(G103,data!$B$3:$E$32,2,0)*$D103,(VLOOKUP(G103,data!$B$3:$E$32,2,0)*14)+(VLOOKUP(G103,data!$B$3:$E$32,3,0))*($D103-14)),0)</f>
        <v>0</v>
      </c>
      <c r="I103" s="334" t="s">
        <v>127</v>
      </c>
      <c r="J103" s="299">
        <f>IF($E103=1,VLOOKUP(I103,data!$B$35:$D$39,2,0),0)</f>
        <v>0</v>
      </c>
      <c r="K103" s="300">
        <f>IF(AND(H103&lt;&gt;0,J103&lt;&gt;0)=FALSE,0,data!$C$43)</f>
        <v>0</v>
      </c>
      <c r="L103" s="338">
        <f t="shared" si="7"/>
        <v>0</v>
      </c>
      <c r="M103" s="293">
        <f t="shared" si="10"/>
        <v>0</v>
      </c>
      <c r="N103" s="293">
        <f t="shared" si="8"/>
        <v>0</v>
      </c>
      <c r="O103" s="293">
        <f t="shared" si="9"/>
        <v>0</v>
      </c>
    </row>
    <row r="104" spans="1:15" ht="18" hidden="1" customHeight="1" x14ac:dyDescent="0.3">
      <c r="A104" s="301"/>
      <c r="B104" s="290" t="s">
        <v>226</v>
      </c>
      <c r="C104" s="291"/>
      <c r="D104" s="297"/>
      <c r="E104" s="293">
        <f t="shared" si="6"/>
        <v>0</v>
      </c>
      <c r="F104" s="298">
        <f>IF(E104=1,data!$C$41*D104,0)</f>
        <v>0</v>
      </c>
      <c r="G104" s="334" t="s">
        <v>127</v>
      </c>
      <c r="H104" s="299">
        <f>IF($E104=1,IF($D104&lt;15,VLOOKUP(G104,data!$B$3:$E$32,2,0)*$D104,(VLOOKUP(G104,data!$B$3:$E$32,2,0)*14)+(VLOOKUP(G104,data!$B$3:$E$32,3,0))*($D104-14)),0)</f>
        <v>0</v>
      </c>
      <c r="I104" s="334" t="s">
        <v>127</v>
      </c>
      <c r="J104" s="299">
        <f>IF($E104=1,VLOOKUP(I104,data!$B$35:$D$39,2,0),0)</f>
        <v>0</v>
      </c>
      <c r="K104" s="300">
        <f>IF(AND(H104&lt;&gt;0,J104&lt;&gt;0)=FALSE,0,data!$C$43)</f>
        <v>0</v>
      </c>
      <c r="L104" s="338">
        <f t="shared" si="7"/>
        <v>0</v>
      </c>
      <c r="M104" s="293">
        <f t="shared" si="10"/>
        <v>0</v>
      </c>
      <c r="N104" s="293">
        <f t="shared" si="8"/>
        <v>0</v>
      </c>
      <c r="O104" s="293">
        <f t="shared" si="9"/>
        <v>0</v>
      </c>
    </row>
    <row r="105" spans="1:15" ht="18" hidden="1" customHeight="1" x14ac:dyDescent="0.3">
      <c r="A105" s="301"/>
      <c r="B105" s="290" t="s">
        <v>227</v>
      </c>
      <c r="C105" s="291"/>
      <c r="D105" s="297"/>
      <c r="E105" s="293">
        <f t="shared" si="6"/>
        <v>0</v>
      </c>
      <c r="F105" s="298">
        <f>IF(E105=1,data!$C$41*D105,0)</f>
        <v>0</v>
      </c>
      <c r="G105" s="334" t="s">
        <v>127</v>
      </c>
      <c r="H105" s="299">
        <f>IF($E105=1,IF($D105&lt;15,VLOOKUP(G105,data!$B$3:$E$32,2,0)*$D105,(VLOOKUP(G105,data!$B$3:$E$32,2,0)*14)+(VLOOKUP(G105,data!$B$3:$E$32,3,0))*($D105-14)),0)</f>
        <v>0</v>
      </c>
      <c r="I105" s="334" t="s">
        <v>127</v>
      </c>
      <c r="J105" s="299">
        <f>IF($E105=1,VLOOKUP(I105,data!$B$35:$D$39,2,0),0)</f>
        <v>0</v>
      </c>
      <c r="K105" s="300">
        <f>IF(AND(H105&lt;&gt;0,J105&lt;&gt;0)=FALSE,0,data!$C$43)</f>
        <v>0</v>
      </c>
      <c r="L105" s="338">
        <f t="shared" si="7"/>
        <v>0</v>
      </c>
      <c r="M105" s="293">
        <f t="shared" si="10"/>
        <v>0</v>
      </c>
      <c r="N105" s="293">
        <f t="shared" si="8"/>
        <v>0</v>
      </c>
      <c r="O105" s="293">
        <f t="shared" si="9"/>
        <v>0</v>
      </c>
    </row>
    <row r="106" spans="1:15" ht="18" hidden="1" customHeight="1" x14ac:dyDescent="0.3">
      <c r="A106" s="301"/>
      <c r="B106" s="290" t="s">
        <v>228</v>
      </c>
      <c r="C106" s="291"/>
      <c r="D106" s="297"/>
      <c r="E106" s="293">
        <f t="shared" si="6"/>
        <v>0</v>
      </c>
      <c r="F106" s="298">
        <f>IF(E106=1,data!$C$41*D106,0)</f>
        <v>0</v>
      </c>
      <c r="G106" s="334" t="s">
        <v>127</v>
      </c>
      <c r="H106" s="299">
        <f>IF($E106=1,IF($D106&lt;15,VLOOKUP(G106,data!$B$3:$E$32,2,0)*$D106,(VLOOKUP(G106,data!$B$3:$E$32,2,0)*14)+(VLOOKUP(G106,data!$B$3:$E$32,3,0))*($D106-14)),0)</f>
        <v>0</v>
      </c>
      <c r="I106" s="334" t="s">
        <v>127</v>
      </c>
      <c r="J106" s="299">
        <f>IF($E106=1,VLOOKUP(I106,data!$B$35:$D$39,2,0),0)</f>
        <v>0</v>
      </c>
      <c r="K106" s="300">
        <f>IF(AND(H106&lt;&gt;0,J106&lt;&gt;0)=FALSE,0,data!$C$43)</f>
        <v>0</v>
      </c>
      <c r="L106" s="338">
        <f t="shared" si="7"/>
        <v>0</v>
      </c>
      <c r="M106" s="293">
        <f t="shared" si="10"/>
        <v>0</v>
      </c>
      <c r="N106" s="293">
        <f t="shared" si="8"/>
        <v>0</v>
      </c>
      <c r="O106" s="293">
        <f t="shared" si="9"/>
        <v>0</v>
      </c>
    </row>
    <row r="107" spans="1:15" ht="18" hidden="1" customHeight="1" x14ac:dyDescent="0.3">
      <c r="A107" s="301"/>
      <c r="B107" s="290" t="s">
        <v>229</v>
      </c>
      <c r="C107" s="291"/>
      <c r="D107" s="297"/>
      <c r="E107" s="293">
        <f t="shared" si="6"/>
        <v>0</v>
      </c>
      <c r="F107" s="298">
        <f>IF(E107=1,data!$C$41*D107,0)</f>
        <v>0</v>
      </c>
      <c r="G107" s="334" t="s">
        <v>127</v>
      </c>
      <c r="H107" s="299">
        <f>IF($E107=1,IF($D107&lt;15,VLOOKUP(G107,data!$B$3:$E$32,2,0)*$D107,(VLOOKUP(G107,data!$B$3:$E$32,2,0)*14)+(VLOOKUP(G107,data!$B$3:$E$32,3,0))*($D107-14)),0)</f>
        <v>0</v>
      </c>
      <c r="I107" s="334" t="s">
        <v>127</v>
      </c>
      <c r="J107" s="299">
        <f>IF($E107=1,VLOOKUP(I107,data!$B$35:$D$39,2,0),0)</f>
        <v>0</v>
      </c>
      <c r="K107" s="300">
        <f>IF(AND(H107&lt;&gt;0,J107&lt;&gt;0)=FALSE,0,data!$C$43)</f>
        <v>0</v>
      </c>
      <c r="L107" s="338">
        <f t="shared" si="7"/>
        <v>0</v>
      </c>
      <c r="M107" s="293">
        <f t="shared" si="10"/>
        <v>0</v>
      </c>
      <c r="N107" s="293">
        <f t="shared" si="8"/>
        <v>0</v>
      </c>
      <c r="O107" s="293">
        <f t="shared" si="9"/>
        <v>0</v>
      </c>
    </row>
    <row r="108" spans="1:15" ht="18" hidden="1" customHeight="1" x14ac:dyDescent="0.3">
      <c r="A108" s="301"/>
      <c r="B108" s="290" t="s">
        <v>230</v>
      </c>
      <c r="C108" s="291"/>
      <c r="D108" s="297"/>
      <c r="E108" s="293">
        <f t="shared" si="6"/>
        <v>0</v>
      </c>
      <c r="F108" s="298">
        <f>IF(E108=1,data!$C$41*D108,0)</f>
        <v>0</v>
      </c>
      <c r="G108" s="334" t="s">
        <v>127</v>
      </c>
      <c r="H108" s="299">
        <f>IF($E108=1,IF($D108&lt;15,VLOOKUP(G108,data!$B$3:$E$32,2,0)*$D108,(VLOOKUP(G108,data!$B$3:$E$32,2,0)*14)+(VLOOKUP(G108,data!$B$3:$E$32,3,0))*($D108-14)),0)</f>
        <v>0</v>
      </c>
      <c r="I108" s="334" t="s">
        <v>127</v>
      </c>
      <c r="J108" s="299">
        <f>IF($E108=1,VLOOKUP(I108,data!$B$35:$D$39,2,0),0)</f>
        <v>0</v>
      </c>
      <c r="K108" s="300">
        <f>IF(AND(H108&lt;&gt;0,J108&lt;&gt;0)=FALSE,0,data!$C$43)</f>
        <v>0</v>
      </c>
      <c r="L108" s="338">
        <f t="shared" si="7"/>
        <v>0</v>
      </c>
      <c r="M108" s="293">
        <f t="shared" si="10"/>
        <v>0</v>
      </c>
      <c r="N108" s="293">
        <f t="shared" si="8"/>
        <v>0</v>
      </c>
      <c r="O108" s="293">
        <f t="shared" si="9"/>
        <v>0</v>
      </c>
    </row>
    <row r="109" spans="1:15" ht="18" hidden="1" customHeight="1" x14ac:dyDescent="0.3">
      <c r="A109" s="301"/>
      <c r="B109" s="290" t="s">
        <v>231</v>
      </c>
      <c r="C109" s="291"/>
      <c r="D109" s="297"/>
      <c r="E109" s="293">
        <f t="shared" si="6"/>
        <v>0</v>
      </c>
      <c r="F109" s="298">
        <f>IF(E109=1,data!$C$41*D109,0)</f>
        <v>0</v>
      </c>
      <c r="G109" s="334" t="s">
        <v>127</v>
      </c>
      <c r="H109" s="299">
        <f>IF($E109=1,IF($D109&lt;15,VLOOKUP(G109,data!$B$3:$E$32,2,0)*$D109,(VLOOKUP(G109,data!$B$3:$E$32,2,0)*14)+(VLOOKUP(G109,data!$B$3:$E$32,3,0))*($D109-14)),0)</f>
        <v>0</v>
      </c>
      <c r="I109" s="334" t="s">
        <v>127</v>
      </c>
      <c r="J109" s="299">
        <f>IF($E109=1,VLOOKUP(I109,data!$B$35:$D$39,2,0),0)</f>
        <v>0</v>
      </c>
      <c r="K109" s="300">
        <f>IF(AND(H109&lt;&gt;0,J109&lt;&gt;0)=FALSE,0,data!$C$43)</f>
        <v>0</v>
      </c>
      <c r="L109" s="338">
        <f t="shared" si="7"/>
        <v>0</v>
      </c>
      <c r="M109" s="293">
        <f t="shared" si="10"/>
        <v>0</v>
      </c>
      <c r="N109" s="293">
        <f t="shared" si="8"/>
        <v>0</v>
      </c>
      <c r="O109" s="293">
        <f t="shared" si="9"/>
        <v>0</v>
      </c>
    </row>
    <row r="110" spans="1:15" ht="18" hidden="1" customHeight="1" x14ac:dyDescent="0.3">
      <c r="A110" s="301"/>
      <c r="B110" s="290" t="s">
        <v>232</v>
      </c>
      <c r="C110" s="291"/>
      <c r="D110" s="297"/>
      <c r="E110" s="293">
        <f t="shared" si="6"/>
        <v>0</v>
      </c>
      <c r="F110" s="298">
        <f>IF(E110=1,data!$C$41*D110,0)</f>
        <v>0</v>
      </c>
      <c r="G110" s="334" t="s">
        <v>127</v>
      </c>
      <c r="H110" s="299">
        <f>IF($E110=1,IF($D110&lt;15,VLOOKUP(G110,data!$B$3:$E$32,2,0)*$D110,(VLOOKUP(G110,data!$B$3:$E$32,2,0)*14)+(VLOOKUP(G110,data!$B$3:$E$32,3,0))*($D110-14)),0)</f>
        <v>0</v>
      </c>
      <c r="I110" s="334" t="s">
        <v>127</v>
      </c>
      <c r="J110" s="299">
        <f>IF($E110=1,VLOOKUP(I110,data!$B$35:$D$39,2,0),0)</f>
        <v>0</v>
      </c>
      <c r="K110" s="300">
        <f>IF(AND(H110&lt;&gt;0,J110&lt;&gt;0)=FALSE,0,data!$C$43)</f>
        <v>0</v>
      </c>
      <c r="L110" s="338">
        <f t="shared" si="7"/>
        <v>0</v>
      </c>
      <c r="M110" s="293">
        <f t="shared" si="10"/>
        <v>0</v>
      </c>
      <c r="N110" s="293">
        <f t="shared" si="8"/>
        <v>0</v>
      </c>
      <c r="O110" s="293">
        <f t="shared" si="9"/>
        <v>0</v>
      </c>
    </row>
    <row r="111" spans="1:15" ht="18" hidden="1" customHeight="1" x14ac:dyDescent="0.3">
      <c r="A111" s="301"/>
      <c r="B111" s="290" t="s">
        <v>233</v>
      </c>
      <c r="C111" s="291"/>
      <c r="D111" s="297"/>
      <c r="E111" s="293">
        <f t="shared" si="6"/>
        <v>0</v>
      </c>
      <c r="F111" s="298">
        <f>IF(E111=1,data!$C$41*D111,0)</f>
        <v>0</v>
      </c>
      <c r="G111" s="334" t="s">
        <v>127</v>
      </c>
      <c r="H111" s="299">
        <f>IF($E111=1,IF($D111&lt;15,VLOOKUP(G111,data!$B$3:$E$32,2,0)*$D111,(VLOOKUP(G111,data!$B$3:$E$32,2,0)*14)+(VLOOKUP(G111,data!$B$3:$E$32,3,0))*($D111-14)),0)</f>
        <v>0</v>
      </c>
      <c r="I111" s="334" t="s">
        <v>127</v>
      </c>
      <c r="J111" s="299">
        <f>IF($E111=1,VLOOKUP(I111,data!$B$35:$D$39,2,0),0)</f>
        <v>0</v>
      </c>
      <c r="K111" s="300">
        <f>IF(AND(H111&lt;&gt;0,J111&lt;&gt;0)=FALSE,0,data!$C$43)</f>
        <v>0</v>
      </c>
      <c r="L111" s="338">
        <f t="shared" si="7"/>
        <v>0</v>
      </c>
      <c r="M111" s="293">
        <f t="shared" si="10"/>
        <v>0</v>
      </c>
      <c r="N111" s="293">
        <f t="shared" si="8"/>
        <v>0</v>
      </c>
      <c r="O111" s="293">
        <f t="shared" si="9"/>
        <v>0</v>
      </c>
    </row>
    <row r="112" spans="1:15" ht="18" hidden="1" customHeight="1" x14ac:dyDescent="0.3">
      <c r="A112" s="301"/>
      <c r="B112" s="290" t="s">
        <v>234</v>
      </c>
      <c r="C112" s="291"/>
      <c r="D112" s="297"/>
      <c r="E112" s="293">
        <f t="shared" si="6"/>
        <v>0</v>
      </c>
      <c r="F112" s="298">
        <f>IF(E112=1,data!$C$41*D112,0)</f>
        <v>0</v>
      </c>
      <c r="G112" s="334" t="s">
        <v>127</v>
      </c>
      <c r="H112" s="299">
        <f>IF($E112=1,IF($D112&lt;15,VLOOKUP(G112,data!$B$3:$E$32,2,0)*$D112,(VLOOKUP(G112,data!$B$3:$E$32,2,0)*14)+(VLOOKUP(G112,data!$B$3:$E$32,3,0))*($D112-14)),0)</f>
        <v>0</v>
      </c>
      <c r="I112" s="334" t="s">
        <v>127</v>
      </c>
      <c r="J112" s="299">
        <f>IF($E112=1,VLOOKUP(I112,data!$B$35:$D$39,2,0),0)</f>
        <v>0</v>
      </c>
      <c r="K112" s="300">
        <f>IF(AND(H112&lt;&gt;0,J112&lt;&gt;0)=FALSE,0,data!$C$43)</f>
        <v>0</v>
      </c>
      <c r="L112" s="338">
        <f t="shared" si="7"/>
        <v>0</v>
      </c>
      <c r="M112" s="293">
        <f t="shared" si="10"/>
        <v>0</v>
      </c>
      <c r="N112" s="293">
        <f t="shared" si="8"/>
        <v>0</v>
      </c>
      <c r="O112" s="293">
        <f t="shared" si="9"/>
        <v>0</v>
      </c>
    </row>
    <row r="113" spans="1:15" ht="18" hidden="1" customHeight="1" x14ac:dyDescent="0.3">
      <c r="A113" s="301"/>
      <c r="B113" s="290" t="s">
        <v>235</v>
      </c>
      <c r="C113" s="291"/>
      <c r="D113" s="297"/>
      <c r="E113" s="293">
        <f t="shared" si="6"/>
        <v>0</v>
      </c>
      <c r="F113" s="298">
        <f>IF(E113=1,data!$C$41*D113,0)</f>
        <v>0</v>
      </c>
      <c r="G113" s="334" t="s">
        <v>127</v>
      </c>
      <c r="H113" s="299">
        <f>IF($E113=1,IF($D113&lt;15,VLOOKUP(G113,data!$B$3:$E$32,2,0)*$D113,(VLOOKUP(G113,data!$B$3:$E$32,2,0)*14)+(VLOOKUP(G113,data!$B$3:$E$32,3,0))*($D113-14)),0)</f>
        <v>0</v>
      </c>
      <c r="I113" s="334" t="s">
        <v>127</v>
      </c>
      <c r="J113" s="299">
        <f>IF($E113=1,VLOOKUP(I113,data!$B$35:$D$39,2,0),0)</f>
        <v>0</v>
      </c>
      <c r="K113" s="300">
        <f>IF(AND(H113&lt;&gt;0,J113&lt;&gt;0)=FALSE,0,data!$C$43)</f>
        <v>0</v>
      </c>
      <c r="L113" s="338">
        <f t="shared" si="7"/>
        <v>0</v>
      </c>
      <c r="M113" s="293">
        <f t="shared" si="10"/>
        <v>0</v>
      </c>
      <c r="N113" s="293">
        <f t="shared" si="8"/>
        <v>0</v>
      </c>
      <c r="O113" s="293">
        <f t="shared" si="9"/>
        <v>0</v>
      </c>
    </row>
    <row r="114" spans="1:15" ht="18" hidden="1" customHeight="1" x14ac:dyDescent="0.3">
      <c r="A114" s="301"/>
      <c r="B114" s="290" t="s">
        <v>236</v>
      </c>
      <c r="C114" s="291"/>
      <c r="D114" s="297"/>
      <c r="E114" s="293">
        <f t="shared" si="6"/>
        <v>0</v>
      </c>
      <c r="F114" s="298">
        <f>IF(E114=1,data!$C$41*D114,0)</f>
        <v>0</v>
      </c>
      <c r="G114" s="334" t="s">
        <v>127</v>
      </c>
      <c r="H114" s="299">
        <f>IF($E114=1,IF($D114&lt;15,VLOOKUP(G114,data!$B$3:$E$32,2,0)*$D114,(VLOOKUP(G114,data!$B$3:$E$32,2,0)*14)+(VLOOKUP(G114,data!$B$3:$E$32,3,0))*($D114-14)),0)</f>
        <v>0</v>
      </c>
      <c r="I114" s="334" t="s">
        <v>127</v>
      </c>
      <c r="J114" s="299">
        <f>IF($E114=1,VLOOKUP(I114,data!$B$35:$D$39,2,0),0)</f>
        <v>0</v>
      </c>
      <c r="K114" s="300">
        <f>IF(AND(H114&lt;&gt;0,J114&lt;&gt;0)=FALSE,0,data!$C$43)</f>
        <v>0</v>
      </c>
      <c r="L114" s="338">
        <f t="shared" si="7"/>
        <v>0</v>
      </c>
      <c r="M114" s="293">
        <f t="shared" si="10"/>
        <v>0</v>
      </c>
      <c r="N114" s="293">
        <f t="shared" si="8"/>
        <v>0</v>
      </c>
      <c r="O114" s="293">
        <f t="shared" si="9"/>
        <v>0</v>
      </c>
    </row>
    <row r="115" spans="1:15" ht="18" hidden="1" customHeight="1" x14ac:dyDescent="0.3">
      <c r="A115" s="301"/>
      <c r="B115" s="290" t="s">
        <v>237</v>
      </c>
      <c r="C115" s="291"/>
      <c r="D115" s="297"/>
      <c r="E115" s="293">
        <f t="shared" si="6"/>
        <v>0</v>
      </c>
      <c r="F115" s="298">
        <f>IF(E115=1,data!$C$41*D115,0)</f>
        <v>0</v>
      </c>
      <c r="G115" s="334" t="s">
        <v>127</v>
      </c>
      <c r="H115" s="299">
        <f>IF($E115=1,IF($D115&lt;15,VLOOKUP(G115,data!$B$3:$E$32,2,0)*$D115,(VLOOKUP(G115,data!$B$3:$E$32,2,0)*14)+(VLOOKUP(G115,data!$B$3:$E$32,3,0))*($D115-14)),0)</f>
        <v>0</v>
      </c>
      <c r="I115" s="334" t="s">
        <v>127</v>
      </c>
      <c r="J115" s="299">
        <f>IF($E115=1,VLOOKUP(I115,data!$B$35:$D$39,2,0),0)</f>
        <v>0</v>
      </c>
      <c r="K115" s="300">
        <f>IF(AND(H115&lt;&gt;0,J115&lt;&gt;0)=FALSE,0,data!$C$43)</f>
        <v>0</v>
      </c>
      <c r="L115" s="338">
        <f t="shared" si="7"/>
        <v>0</v>
      </c>
      <c r="M115" s="293">
        <f t="shared" si="10"/>
        <v>0</v>
      </c>
      <c r="N115" s="293">
        <f t="shared" si="8"/>
        <v>0</v>
      </c>
      <c r="O115" s="293">
        <f t="shared" si="9"/>
        <v>0</v>
      </c>
    </row>
    <row r="116" spans="1:15" ht="18" hidden="1" customHeight="1" x14ac:dyDescent="0.3">
      <c r="A116" s="301"/>
      <c r="B116" s="290" t="s">
        <v>238</v>
      </c>
      <c r="C116" s="291"/>
      <c r="D116" s="297"/>
      <c r="E116" s="293">
        <f t="shared" si="6"/>
        <v>0</v>
      </c>
      <c r="F116" s="298">
        <f>IF(E116=1,data!$C$41*D116,0)</f>
        <v>0</v>
      </c>
      <c r="G116" s="334" t="s">
        <v>127</v>
      </c>
      <c r="H116" s="299">
        <f>IF($E116=1,IF($D116&lt;15,VLOOKUP(G116,data!$B$3:$E$32,2,0)*$D116,(VLOOKUP(G116,data!$B$3:$E$32,2,0)*14)+(VLOOKUP(G116,data!$B$3:$E$32,3,0))*($D116-14)),0)</f>
        <v>0</v>
      </c>
      <c r="I116" s="334" t="s">
        <v>127</v>
      </c>
      <c r="J116" s="299">
        <f>IF($E116=1,VLOOKUP(I116,data!$B$35:$D$39,2,0),0)</f>
        <v>0</v>
      </c>
      <c r="K116" s="300">
        <f>IF(AND(H116&lt;&gt;0,J116&lt;&gt;0)=FALSE,0,data!$C$43)</f>
        <v>0</v>
      </c>
      <c r="L116" s="338">
        <f t="shared" si="7"/>
        <v>0</v>
      </c>
      <c r="M116" s="293">
        <f t="shared" si="10"/>
        <v>0</v>
      </c>
      <c r="N116" s="293">
        <f t="shared" si="8"/>
        <v>0</v>
      </c>
      <c r="O116" s="293">
        <f t="shared" si="9"/>
        <v>0</v>
      </c>
    </row>
    <row r="117" spans="1:15" ht="18" hidden="1" customHeight="1" x14ac:dyDescent="0.3">
      <c r="A117" s="301"/>
      <c r="B117" s="290" t="s">
        <v>239</v>
      </c>
      <c r="C117" s="291"/>
      <c r="D117" s="297"/>
      <c r="E117" s="293">
        <f t="shared" si="6"/>
        <v>0</v>
      </c>
      <c r="F117" s="298">
        <f>IF(E117=1,data!$C$41*D117,0)</f>
        <v>0</v>
      </c>
      <c r="G117" s="334" t="s">
        <v>127</v>
      </c>
      <c r="H117" s="299">
        <f>IF($E117=1,IF($D117&lt;15,VLOOKUP(G117,data!$B$3:$E$32,2,0)*$D117,(VLOOKUP(G117,data!$B$3:$E$32,2,0)*14)+(VLOOKUP(G117,data!$B$3:$E$32,3,0))*($D117-14)),0)</f>
        <v>0</v>
      </c>
      <c r="I117" s="334" t="s">
        <v>127</v>
      </c>
      <c r="J117" s="299">
        <f>IF($E117=1,VLOOKUP(I117,data!$B$35:$D$39,2,0),0)</f>
        <v>0</v>
      </c>
      <c r="K117" s="300">
        <f>IF(AND(H117&lt;&gt;0,J117&lt;&gt;0)=FALSE,0,data!$C$43)</f>
        <v>0</v>
      </c>
      <c r="L117" s="338">
        <f t="shared" si="7"/>
        <v>0</v>
      </c>
      <c r="M117" s="293">
        <f t="shared" si="10"/>
        <v>0</v>
      </c>
      <c r="N117" s="293">
        <f t="shared" si="8"/>
        <v>0</v>
      </c>
      <c r="O117" s="293">
        <f t="shared" si="9"/>
        <v>0</v>
      </c>
    </row>
    <row r="118" spans="1:15" ht="18" hidden="1" customHeight="1" x14ac:dyDescent="0.3">
      <c r="A118" s="301"/>
      <c r="B118" s="290" t="s">
        <v>240</v>
      </c>
      <c r="C118" s="291"/>
      <c r="D118" s="297"/>
      <c r="E118" s="293">
        <f t="shared" si="6"/>
        <v>0</v>
      </c>
      <c r="F118" s="298">
        <f>IF(E118=1,data!$C$41*D118,0)</f>
        <v>0</v>
      </c>
      <c r="G118" s="334" t="s">
        <v>127</v>
      </c>
      <c r="H118" s="299">
        <f>IF($E118=1,IF($D118&lt;15,VLOOKUP(G118,data!$B$3:$E$32,2,0)*$D118,(VLOOKUP(G118,data!$B$3:$E$32,2,0)*14)+(VLOOKUP(G118,data!$B$3:$E$32,3,0))*($D118-14)),0)</f>
        <v>0</v>
      </c>
      <c r="I118" s="334" t="s">
        <v>127</v>
      </c>
      <c r="J118" s="299">
        <f>IF($E118=1,VLOOKUP(I118,data!$B$35:$D$39,2,0),0)</f>
        <v>0</v>
      </c>
      <c r="K118" s="300">
        <f>IF(AND(H118&lt;&gt;0,J118&lt;&gt;0)=FALSE,0,data!$C$43)</f>
        <v>0</v>
      </c>
      <c r="L118" s="338">
        <f t="shared" si="7"/>
        <v>0</v>
      </c>
      <c r="M118" s="293">
        <f t="shared" si="10"/>
        <v>0</v>
      </c>
      <c r="N118" s="293">
        <f t="shared" si="8"/>
        <v>0</v>
      </c>
      <c r="O118" s="293">
        <f t="shared" si="9"/>
        <v>0</v>
      </c>
    </row>
    <row r="119" spans="1:15" ht="18" hidden="1" customHeight="1" x14ac:dyDescent="0.3">
      <c r="A119" s="301"/>
      <c r="B119" s="290" t="s">
        <v>241</v>
      </c>
      <c r="C119" s="291"/>
      <c r="D119" s="297"/>
      <c r="E119" s="293">
        <f t="shared" si="6"/>
        <v>0</v>
      </c>
      <c r="F119" s="298">
        <f>IF(E119=1,data!$C$41*D119,0)</f>
        <v>0</v>
      </c>
      <c r="G119" s="334" t="s">
        <v>127</v>
      </c>
      <c r="H119" s="299">
        <f>IF($E119=1,IF($D119&lt;15,VLOOKUP(G119,data!$B$3:$E$32,2,0)*$D119,(VLOOKUP(G119,data!$B$3:$E$32,2,0)*14)+(VLOOKUP(G119,data!$B$3:$E$32,3,0))*($D119-14)),0)</f>
        <v>0</v>
      </c>
      <c r="I119" s="334" t="s">
        <v>127</v>
      </c>
      <c r="J119" s="299">
        <f>IF($E119=1,VLOOKUP(I119,data!$B$35:$D$39,2,0),0)</f>
        <v>0</v>
      </c>
      <c r="K119" s="300">
        <f>IF(AND(H119&lt;&gt;0,J119&lt;&gt;0)=FALSE,0,data!$C$43)</f>
        <v>0</v>
      </c>
      <c r="L119" s="338">
        <f t="shared" si="7"/>
        <v>0</v>
      </c>
      <c r="M119" s="293">
        <f t="shared" si="10"/>
        <v>0</v>
      </c>
      <c r="N119" s="293">
        <f t="shared" si="8"/>
        <v>0</v>
      </c>
      <c r="O119" s="293">
        <f t="shared" si="9"/>
        <v>0</v>
      </c>
    </row>
    <row r="120" spans="1:15" ht="18" hidden="1" customHeight="1" x14ac:dyDescent="0.3">
      <c r="A120" s="301"/>
      <c r="B120" s="290" t="s">
        <v>242</v>
      </c>
      <c r="C120" s="291"/>
      <c r="D120" s="297"/>
      <c r="E120" s="293">
        <f t="shared" si="6"/>
        <v>0</v>
      </c>
      <c r="F120" s="298">
        <f>IF(E120=1,data!$C$41*D120,0)</f>
        <v>0</v>
      </c>
      <c r="G120" s="334" t="s">
        <v>127</v>
      </c>
      <c r="H120" s="299">
        <f>IF($E120=1,IF($D120&lt;15,VLOOKUP(G120,data!$B$3:$E$32,2,0)*$D120,(VLOOKUP(G120,data!$B$3:$E$32,2,0)*14)+(VLOOKUP(G120,data!$B$3:$E$32,3,0))*($D120-14)),0)</f>
        <v>0</v>
      </c>
      <c r="I120" s="334" t="s">
        <v>127</v>
      </c>
      <c r="J120" s="299">
        <f>IF($E120=1,VLOOKUP(I120,data!$B$35:$D$39,2,0),0)</f>
        <v>0</v>
      </c>
      <c r="K120" s="300">
        <f>IF(AND(H120&lt;&gt;0,J120&lt;&gt;0)=FALSE,0,data!$C$43)</f>
        <v>0</v>
      </c>
      <c r="L120" s="338">
        <f t="shared" si="7"/>
        <v>0</v>
      </c>
      <c r="M120" s="293">
        <f t="shared" si="10"/>
        <v>0</v>
      </c>
      <c r="N120" s="293">
        <f t="shared" si="8"/>
        <v>0</v>
      </c>
      <c r="O120" s="293">
        <f t="shared" si="9"/>
        <v>0</v>
      </c>
    </row>
    <row r="121" spans="1:15" ht="18" hidden="1" customHeight="1" x14ac:dyDescent="0.3">
      <c r="A121" s="301"/>
      <c r="B121" s="290" t="s">
        <v>243</v>
      </c>
      <c r="C121" s="291"/>
      <c r="D121" s="297"/>
      <c r="E121" s="293">
        <f t="shared" si="6"/>
        <v>0</v>
      </c>
      <c r="F121" s="298">
        <f>IF(E121=1,data!$C$41*D121,0)</f>
        <v>0</v>
      </c>
      <c r="G121" s="334" t="s">
        <v>127</v>
      </c>
      <c r="H121" s="299">
        <f>IF($E121=1,IF($D121&lt;15,VLOOKUP(G121,data!$B$3:$E$32,2,0)*$D121,(VLOOKUP(G121,data!$B$3:$E$32,2,0)*14)+(VLOOKUP(G121,data!$B$3:$E$32,3,0))*($D121-14)),0)</f>
        <v>0</v>
      </c>
      <c r="I121" s="334" t="s">
        <v>127</v>
      </c>
      <c r="J121" s="299">
        <f>IF($E121=1,VLOOKUP(I121,data!$B$35:$D$39,2,0),0)</f>
        <v>0</v>
      </c>
      <c r="K121" s="300">
        <f>IF(AND(H121&lt;&gt;0,J121&lt;&gt;0)=FALSE,0,data!$C$43)</f>
        <v>0</v>
      </c>
      <c r="L121" s="338">
        <f t="shared" si="7"/>
        <v>0</v>
      </c>
      <c r="M121" s="293">
        <f t="shared" si="10"/>
        <v>0</v>
      </c>
      <c r="N121" s="293">
        <f t="shared" si="8"/>
        <v>0</v>
      </c>
      <c r="O121" s="293">
        <f t="shared" si="9"/>
        <v>0</v>
      </c>
    </row>
    <row r="122" spans="1:15" ht="18" hidden="1" customHeight="1" x14ac:dyDescent="0.3">
      <c r="A122" s="301"/>
      <c r="B122" s="290" t="s">
        <v>244</v>
      </c>
      <c r="C122" s="291"/>
      <c r="D122" s="297"/>
      <c r="E122" s="293">
        <f t="shared" si="6"/>
        <v>0</v>
      </c>
      <c r="F122" s="298">
        <f>IF(E122=1,data!$C$41*D122,0)</f>
        <v>0</v>
      </c>
      <c r="G122" s="334" t="s">
        <v>127</v>
      </c>
      <c r="H122" s="299">
        <f>IF($E122=1,IF($D122&lt;15,VLOOKUP(G122,data!$B$3:$E$32,2,0)*$D122,(VLOOKUP(G122,data!$B$3:$E$32,2,0)*14)+(VLOOKUP(G122,data!$B$3:$E$32,3,0))*($D122-14)),0)</f>
        <v>0</v>
      </c>
      <c r="I122" s="334" t="s">
        <v>127</v>
      </c>
      <c r="J122" s="299">
        <f>IF($E122=1,VLOOKUP(I122,data!$B$35:$D$39,2,0),0)</f>
        <v>0</v>
      </c>
      <c r="K122" s="300">
        <f>IF(AND(H122&lt;&gt;0,J122&lt;&gt;0)=FALSE,0,data!$C$43)</f>
        <v>0</v>
      </c>
      <c r="L122" s="338">
        <f t="shared" si="7"/>
        <v>0</v>
      </c>
      <c r="M122" s="293">
        <f t="shared" si="10"/>
        <v>0</v>
      </c>
      <c r="N122" s="293">
        <f t="shared" si="8"/>
        <v>0</v>
      </c>
      <c r="O122" s="293">
        <f t="shared" si="9"/>
        <v>0</v>
      </c>
    </row>
    <row r="123" spans="1:15" ht="18" hidden="1" customHeight="1" x14ac:dyDescent="0.3">
      <c r="A123" s="301"/>
      <c r="B123" s="290" t="s">
        <v>245</v>
      </c>
      <c r="C123" s="291"/>
      <c r="D123" s="297"/>
      <c r="E123" s="293">
        <f t="shared" si="6"/>
        <v>0</v>
      </c>
      <c r="F123" s="298">
        <f>IF(E123=1,data!$C$41*D123,0)</f>
        <v>0</v>
      </c>
      <c r="G123" s="334" t="s">
        <v>127</v>
      </c>
      <c r="H123" s="299">
        <f>IF($E123=1,IF($D123&lt;15,VLOOKUP(G123,data!$B$3:$E$32,2,0)*$D123,(VLOOKUP(G123,data!$B$3:$E$32,2,0)*14)+(VLOOKUP(G123,data!$B$3:$E$32,3,0))*($D123-14)),0)</f>
        <v>0</v>
      </c>
      <c r="I123" s="334" t="s">
        <v>127</v>
      </c>
      <c r="J123" s="299">
        <f>IF($E123=1,VLOOKUP(I123,data!$B$35:$D$39,2,0),0)</f>
        <v>0</v>
      </c>
      <c r="K123" s="300">
        <f>IF(AND(H123&lt;&gt;0,J123&lt;&gt;0)=FALSE,0,data!$C$43)</f>
        <v>0</v>
      </c>
      <c r="L123" s="338">
        <f t="shared" si="7"/>
        <v>0</v>
      </c>
      <c r="M123" s="293">
        <f t="shared" si="10"/>
        <v>0</v>
      </c>
      <c r="N123" s="293">
        <f t="shared" si="8"/>
        <v>0</v>
      </c>
      <c r="O123" s="293">
        <f t="shared" si="9"/>
        <v>0</v>
      </c>
    </row>
    <row r="124" spans="1:15" ht="18" hidden="1" customHeight="1" x14ac:dyDescent="0.3">
      <c r="A124" s="301"/>
      <c r="B124" s="290" t="s">
        <v>246</v>
      </c>
      <c r="C124" s="291"/>
      <c r="D124" s="297"/>
      <c r="E124" s="293">
        <f t="shared" si="6"/>
        <v>0</v>
      </c>
      <c r="F124" s="298">
        <f>IF(E124=1,data!$C$41*D124,0)</f>
        <v>0</v>
      </c>
      <c r="G124" s="334" t="s">
        <v>127</v>
      </c>
      <c r="H124" s="299">
        <f>IF($E124=1,IF($D124&lt;15,VLOOKUP(G124,data!$B$3:$E$32,2,0)*$D124,(VLOOKUP(G124,data!$B$3:$E$32,2,0)*14)+(VLOOKUP(G124,data!$B$3:$E$32,3,0))*($D124-14)),0)</f>
        <v>0</v>
      </c>
      <c r="I124" s="334" t="s">
        <v>127</v>
      </c>
      <c r="J124" s="299">
        <f>IF($E124=1,VLOOKUP(I124,data!$B$35:$D$39,2,0),0)</f>
        <v>0</v>
      </c>
      <c r="K124" s="300">
        <f>IF(AND(H124&lt;&gt;0,J124&lt;&gt;0)=FALSE,0,data!$C$43)</f>
        <v>0</v>
      </c>
      <c r="L124" s="338">
        <f t="shared" si="7"/>
        <v>0</v>
      </c>
      <c r="M124" s="293">
        <f t="shared" si="10"/>
        <v>0</v>
      </c>
      <c r="N124" s="293">
        <f t="shared" si="8"/>
        <v>0</v>
      </c>
      <c r="O124" s="293">
        <f t="shared" si="9"/>
        <v>0</v>
      </c>
    </row>
    <row r="125" spans="1:15" ht="18" hidden="1" customHeight="1" x14ac:dyDescent="0.3">
      <c r="A125" s="301"/>
      <c r="B125" s="290" t="s">
        <v>247</v>
      </c>
      <c r="C125" s="291"/>
      <c r="D125" s="297"/>
      <c r="E125" s="293">
        <f t="shared" si="6"/>
        <v>0</v>
      </c>
      <c r="F125" s="298">
        <f>IF(E125=1,data!$C$41*D125,0)</f>
        <v>0</v>
      </c>
      <c r="G125" s="334" t="s">
        <v>127</v>
      </c>
      <c r="H125" s="299">
        <f>IF($E125=1,IF($D125&lt;15,VLOOKUP(G125,data!$B$3:$E$32,2,0)*$D125,(VLOOKUP(G125,data!$B$3:$E$32,2,0)*14)+(VLOOKUP(G125,data!$B$3:$E$32,3,0))*($D125-14)),0)</f>
        <v>0</v>
      </c>
      <c r="I125" s="334" t="s">
        <v>127</v>
      </c>
      <c r="J125" s="299">
        <f>IF($E125=1,VLOOKUP(I125,data!$B$35:$D$39,2,0),0)</f>
        <v>0</v>
      </c>
      <c r="K125" s="300">
        <f>IF(AND(H125&lt;&gt;0,J125&lt;&gt;0)=FALSE,0,data!$C$43)</f>
        <v>0</v>
      </c>
      <c r="L125" s="338">
        <f t="shared" si="7"/>
        <v>0</v>
      </c>
      <c r="M125" s="293">
        <f t="shared" si="10"/>
        <v>0</v>
      </c>
      <c r="N125" s="293">
        <f t="shared" si="8"/>
        <v>0</v>
      </c>
      <c r="O125" s="293">
        <f t="shared" si="9"/>
        <v>0</v>
      </c>
    </row>
    <row r="126" spans="1:15" ht="18" hidden="1" customHeight="1" x14ac:dyDescent="0.3">
      <c r="A126" s="301"/>
      <c r="B126" s="290" t="s">
        <v>248</v>
      </c>
      <c r="C126" s="291"/>
      <c r="D126" s="297"/>
      <c r="E126" s="293">
        <f t="shared" si="6"/>
        <v>0</v>
      </c>
      <c r="F126" s="298">
        <f>IF(E126=1,data!$C$41*D126,0)</f>
        <v>0</v>
      </c>
      <c r="G126" s="334" t="s">
        <v>127</v>
      </c>
      <c r="H126" s="299">
        <f>IF($E126=1,IF($D126&lt;15,VLOOKUP(G126,data!$B$3:$E$32,2,0)*$D126,(VLOOKUP(G126,data!$B$3:$E$32,2,0)*14)+(VLOOKUP(G126,data!$B$3:$E$32,3,0))*($D126-14)),0)</f>
        <v>0</v>
      </c>
      <c r="I126" s="334" t="s">
        <v>127</v>
      </c>
      <c r="J126" s="299">
        <f>IF($E126=1,VLOOKUP(I126,data!$B$35:$D$39,2,0),0)</f>
        <v>0</v>
      </c>
      <c r="K126" s="300">
        <f>IF(AND(H126&lt;&gt;0,J126&lt;&gt;0)=FALSE,0,data!$C$43)</f>
        <v>0</v>
      </c>
      <c r="L126" s="338">
        <f t="shared" si="7"/>
        <v>0</v>
      </c>
      <c r="M126" s="293">
        <f t="shared" si="10"/>
        <v>0</v>
      </c>
      <c r="N126" s="293">
        <f t="shared" si="8"/>
        <v>0</v>
      </c>
      <c r="O126" s="293">
        <f t="shared" si="9"/>
        <v>0</v>
      </c>
    </row>
    <row r="127" spans="1:15" ht="18" hidden="1" customHeight="1" x14ac:dyDescent="0.3">
      <c r="A127" s="301"/>
      <c r="B127" s="290" t="s">
        <v>249</v>
      </c>
      <c r="C127" s="291"/>
      <c r="D127" s="297"/>
      <c r="E127" s="293">
        <f t="shared" si="6"/>
        <v>0</v>
      </c>
      <c r="F127" s="298">
        <f>IF(E127=1,data!$C$41*D127,0)</f>
        <v>0</v>
      </c>
      <c r="G127" s="334" t="s">
        <v>127</v>
      </c>
      <c r="H127" s="299">
        <f>IF($E127=1,IF($D127&lt;15,VLOOKUP(G127,data!$B$3:$E$32,2,0)*$D127,(VLOOKUP(G127,data!$B$3:$E$32,2,0)*14)+(VLOOKUP(G127,data!$B$3:$E$32,3,0))*($D127-14)),0)</f>
        <v>0</v>
      </c>
      <c r="I127" s="334" t="s">
        <v>127</v>
      </c>
      <c r="J127" s="299">
        <f>IF($E127=1,VLOOKUP(I127,data!$B$35:$D$39,2,0),0)</f>
        <v>0</v>
      </c>
      <c r="K127" s="300">
        <f>IF(AND(H127&lt;&gt;0,J127&lt;&gt;0)=FALSE,0,data!$C$43)</f>
        <v>0</v>
      </c>
      <c r="L127" s="338">
        <f t="shared" si="7"/>
        <v>0</v>
      </c>
      <c r="M127" s="293">
        <f t="shared" si="10"/>
        <v>0</v>
      </c>
      <c r="N127" s="293">
        <f t="shared" si="8"/>
        <v>0</v>
      </c>
      <c r="O127" s="293">
        <f t="shared" si="9"/>
        <v>0</v>
      </c>
    </row>
    <row r="128" spans="1:15" ht="18" hidden="1" customHeight="1" x14ac:dyDescent="0.3">
      <c r="A128" s="301"/>
      <c r="B128" s="290" t="s">
        <v>250</v>
      </c>
      <c r="C128" s="291"/>
      <c r="D128" s="297"/>
      <c r="E128" s="293">
        <f t="shared" si="6"/>
        <v>0</v>
      </c>
      <c r="F128" s="298">
        <f>IF(E128=1,data!$C$41*D128,0)</f>
        <v>0</v>
      </c>
      <c r="G128" s="334" t="s">
        <v>127</v>
      </c>
      <c r="H128" s="299">
        <f>IF($E128=1,IF($D128&lt;15,VLOOKUP(G128,data!$B$3:$E$32,2,0)*$D128,(VLOOKUP(G128,data!$B$3:$E$32,2,0)*14)+(VLOOKUP(G128,data!$B$3:$E$32,3,0))*($D128-14)),0)</f>
        <v>0</v>
      </c>
      <c r="I128" s="334" t="s">
        <v>127</v>
      </c>
      <c r="J128" s="299">
        <f>IF($E128=1,VLOOKUP(I128,data!$B$35:$D$39,2,0),0)</f>
        <v>0</v>
      </c>
      <c r="K128" s="300">
        <f>IF(AND(H128&lt;&gt;0,J128&lt;&gt;0)=FALSE,0,data!$C$43)</f>
        <v>0</v>
      </c>
      <c r="L128" s="338">
        <f t="shared" si="7"/>
        <v>0</v>
      </c>
      <c r="M128" s="293">
        <f t="shared" si="10"/>
        <v>0</v>
      </c>
      <c r="N128" s="293">
        <f t="shared" si="8"/>
        <v>0</v>
      </c>
      <c r="O128" s="293">
        <f t="shared" si="9"/>
        <v>0</v>
      </c>
    </row>
    <row r="129" spans="1:15" ht="18" hidden="1" customHeight="1" x14ac:dyDescent="0.3">
      <c r="A129" s="301"/>
      <c r="B129" s="290" t="s">
        <v>251</v>
      </c>
      <c r="C129" s="291"/>
      <c r="D129" s="297"/>
      <c r="E129" s="293">
        <f t="shared" si="6"/>
        <v>0</v>
      </c>
      <c r="F129" s="298">
        <f>IF(E129=1,data!$C$41*D129,0)</f>
        <v>0</v>
      </c>
      <c r="G129" s="334" t="s">
        <v>127</v>
      </c>
      <c r="H129" s="299">
        <f>IF($E129=1,IF($D129&lt;15,VLOOKUP(G129,data!$B$3:$E$32,2,0)*$D129,(VLOOKUP(G129,data!$B$3:$E$32,2,0)*14)+(VLOOKUP(G129,data!$B$3:$E$32,3,0))*($D129-14)),0)</f>
        <v>0</v>
      </c>
      <c r="I129" s="334" t="s">
        <v>127</v>
      </c>
      <c r="J129" s="299">
        <f>IF($E129=1,VLOOKUP(I129,data!$B$35:$D$39,2,0),0)</f>
        <v>0</v>
      </c>
      <c r="K129" s="300">
        <f>IF(AND(H129&lt;&gt;0,J129&lt;&gt;0)=FALSE,0,data!$C$43)</f>
        <v>0</v>
      </c>
      <c r="L129" s="338">
        <f t="shared" si="7"/>
        <v>0</v>
      </c>
      <c r="M129" s="293">
        <f t="shared" si="10"/>
        <v>0</v>
      </c>
      <c r="N129" s="293">
        <f t="shared" si="8"/>
        <v>0</v>
      </c>
      <c r="O129" s="293">
        <f t="shared" si="9"/>
        <v>0</v>
      </c>
    </row>
    <row r="130" spans="1:15" ht="18" hidden="1" customHeight="1" x14ac:dyDescent="0.3">
      <c r="A130" s="301"/>
      <c r="B130" s="290" t="s">
        <v>252</v>
      </c>
      <c r="C130" s="291"/>
      <c r="D130" s="297"/>
      <c r="E130" s="293">
        <f t="shared" si="6"/>
        <v>0</v>
      </c>
      <c r="F130" s="298">
        <f>IF(E130=1,data!$C$41*D130,0)</f>
        <v>0</v>
      </c>
      <c r="G130" s="334" t="s">
        <v>127</v>
      </c>
      <c r="H130" s="299">
        <f>IF($E130=1,IF($D130&lt;15,VLOOKUP(G130,data!$B$3:$E$32,2,0)*$D130,(VLOOKUP(G130,data!$B$3:$E$32,2,0)*14)+(VLOOKUP(G130,data!$B$3:$E$32,3,0))*($D130-14)),0)</f>
        <v>0</v>
      </c>
      <c r="I130" s="334" t="s">
        <v>127</v>
      </c>
      <c r="J130" s="299">
        <f>IF($E130=1,VLOOKUP(I130,data!$B$35:$D$39,2,0),0)</f>
        <v>0</v>
      </c>
      <c r="K130" s="300">
        <f>IF(AND(H130&lt;&gt;0,J130&lt;&gt;0)=FALSE,0,data!$C$43)</f>
        <v>0</v>
      </c>
      <c r="L130" s="338">
        <f t="shared" si="7"/>
        <v>0</v>
      </c>
      <c r="M130" s="293">
        <f t="shared" si="10"/>
        <v>0</v>
      </c>
      <c r="N130" s="293">
        <f t="shared" si="8"/>
        <v>0</v>
      </c>
      <c r="O130" s="293">
        <f t="shared" si="9"/>
        <v>0</v>
      </c>
    </row>
    <row r="131" spans="1:15" ht="18" hidden="1" customHeight="1" x14ac:dyDescent="0.3">
      <c r="A131" s="301"/>
      <c r="B131" s="290" t="s">
        <v>253</v>
      </c>
      <c r="C131" s="291"/>
      <c r="D131" s="297"/>
      <c r="E131" s="293">
        <f t="shared" si="6"/>
        <v>0</v>
      </c>
      <c r="F131" s="298">
        <f>IF(E131=1,data!$C$41*D131,0)</f>
        <v>0</v>
      </c>
      <c r="G131" s="334" t="s">
        <v>127</v>
      </c>
      <c r="H131" s="299">
        <f>IF($E131=1,IF($D131&lt;15,VLOOKUP(G131,data!$B$3:$E$32,2,0)*$D131,(VLOOKUP(G131,data!$B$3:$E$32,2,0)*14)+(VLOOKUP(G131,data!$B$3:$E$32,3,0))*($D131-14)),0)</f>
        <v>0</v>
      </c>
      <c r="I131" s="334" t="s">
        <v>127</v>
      </c>
      <c r="J131" s="299">
        <f>IF($E131=1,VLOOKUP(I131,data!$B$35:$D$39,2,0),0)</f>
        <v>0</v>
      </c>
      <c r="K131" s="300">
        <f>IF(AND(H131&lt;&gt;0,J131&lt;&gt;0)=FALSE,0,data!$C$43)</f>
        <v>0</v>
      </c>
      <c r="L131" s="338">
        <f t="shared" si="7"/>
        <v>0</v>
      </c>
      <c r="M131" s="293">
        <f t="shared" si="10"/>
        <v>0</v>
      </c>
      <c r="N131" s="293">
        <f t="shared" si="8"/>
        <v>0</v>
      </c>
      <c r="O131" s="293">
        <f t="shared" si="9"/>
        <v>0</v>
      </c>
    </row>
    <row r="132" spans="1:15" ht="18" hidden="1" customHeight="1" x14ac:dyDescent="0.3">
      <c r="A132" s="301"/>
      <c r="B132" s="290" t="s">
        <v>254</v>
      </c>
      <c r="C132" s="291"/>
      <c r="D132" s="297"/>
      <c r="E132" s="293">
        <f t="shared" si="6"/>
        <v>0</v>
      </c>
      <c r="F132" s="298">
        <f>IF(E132=1,data!$C$41*D132,0)</f>
        <v>0</v>
      </c>
      <c r="G132" s="334" t="s">
        <v>127</v>
      </c>
      <c r="H132" s="299">
        <f>IF($E132=1,IF($D132&lt;15,VLOOKUP(G132,data!$B$3:$E$32,2,0)*$D132,(VLOOKUP(G132,data!$B$3:$E$32,2,0)*14)+(VLOOKUP(G132,data!$B$3:$E$32,3,0))*($D132-14)),0)</f>
        <v>0</v>
      </c>
      <c r="I132" s="334" t="s">
        <v>127</v>
      </c>
      <c r="J132" s="299">
        <f>IF($E132=1,VLOOKUP(I132,data!$B$35:$D$39,2,0),0)</f>
        <v>0</v>
      </c>
      <c r="K132" s="300">
        <f>IF(AND(H132&lt;&gt;0,J132&lt;&gt;0)=FALSE,0,data!$C$43)</f>
        <v>0</v>
      </c>
      <c r="L132" s="338">
        <f t="shared" si="7"/>
        <v>0</v>
      </c>
      <c r="M132" s="293">
        <f t="shared" si="10"/>
        <v>0</v>
      </c>
      <c r="N132" s="293">
        <f t="shared" si="8"/>
        <v>0</v>
      </c>
      <c r="O132" s="293">
        <f t="shared" si="9"/>
        <v>0</v>
      </c>
    </row>
    <row r="133" spans="1:15" ht="18" hidden="1" customHeight="1" x14ac:dyDescent="0.3">
      <c r="A133" s="301"/>
      <c r="B133" s="290" t="s">
        <v>255</v>
      </c>
      <c r="C133" s="291"/>
      <c r="D133" s="297"/>
      <c r="E133" s="293">
        <f t="shared" si="6"/>
        <v>0</v>
      </c>
      <c r="F133" s="298">
        <f>IF(E133=1,data!$C$41*D133,0)</f>
        <v>0</v>
      </c>
      <c r="G133" s="334" t="s">
        <v>127</v>
      </c>
      <c r="H133" s="299">
        <f>IF($E133=1,IF($D133&lt;15,VLOOKUP(G133,data!$B$3:$E$32,2,0)*$D133,(VLOOKUP(G133,data!$B$3:$E$32,2,0)*14)+(VLOOKUP(G133,data!$B$3:$E$32,3,0))*($D133-14)),0)</f>
        <v>0</v>
      </c>
      <c r="I133" s="334" t="s">
        <v>127</v>
      </c>
      <c r="J133" s="299">
        <f>IF($E133=1,VLOOKUP(I133,data!$B$35:$D$39,2,0),0)</f>
        <v>0</v>
      </c>
      <c r="K133" s="300">
        <f>IF(AND(H133&lt;&gt;0,J133&lt;&gt;0)=FALSE,0,data!$C$43)</f>
        <v>0</v>
      </c>
      <c r="L133" s="338">
        <f t="shared" si="7"/>
        <v>0</v>
      </c>
      <c r="M133" s="293">
        <f t="shared" si="10"/>
        <v>0</v>
      </c>
      <c r="N133" s="293">
        <f t="shared" si="8"/>
        <v>0</v>
      </c>
      <c r="O133" s="293">
        <f t="shared" si="9"/>
        <v>0</v>
      </c>
    </row>
    <row r="134" spans="1:15" ht="18" hidden="1" customHeight="1" x14ac:dyDescent="0.3">
      <c r="A134" s="301"/>
      <c r="B134" s="290" t="s">
        <v>256</v>
      </c>
      <c r="C134" s="291"/>
      <c r="D134" s="297"/>
      <c r="E134" s="293">
        <f t="shared" si="6"/>
        <v>0</v>
      </c>
      <c r="F134" s="298">
        <f>IF(E134=1,data!$C$41*D134,0)</f>
        <v>0</v>
      </c>
      <c r="G134" s="334" t="s">
        <v>127</v>
      </c>
      <c r="H134" s="299">
        <f>IF($E134=1,IF($D134&lt;15,VLOOKUP(G134,data!$B$3:$E$32,2,0)*$D134,(VLOOKUP(G134,data!$B$3:$E$32,2,0)*14)+(VLOOKUP(G134,data!$B$3:$E$32,3,0))*($D134-14)),0)</f>
        <v>0</v>
      </c>
      <c r="I134" s="334" t="s">
        <v>127</v>
      </c>
      <c r="J134" s="299">
        <f>IF($E134=1,VLOOKUP(I134,data!$B$35:$D$39,2,0),0)</f>
        <v>0</v>
      </c>
      <c r="K134" s="300">
        <f>IF(AND(H134&lt;&gt;0,J134&lt;&gt;0)=FALSE,0,data!$C$43)</f>
        <v>0</v>
      </c>
      <c r="L134" s="338">
        <f t="shared" si="7"/>
        <v>0</v>
      </c>
      <c r="M134" s="293">
        <f t="shared" si="10"/>
        <v>0</v>
      </c>
      <c r="N134" s="293">
        <f t="shared" si="8"/>
        <v>0</v>
      </c>
      <c r="O134" s="293">
        <f t="shared" si="9"/>
        <v>0</v>
      </c>
    </row>
    <row r="135" spans="1:15" ht="18" hidden="1" customHeight="1" x14ac:dyDescent="0.3">
      <c r="A135" s="301"/>
      <c r="B135" s="290" t="s">
        <v>257</v>
      </c>
      <c r="C135" s="291"/>
      <c r="D135" s="297"/>
      <c r="E135" s="293">
        <f t="shared" si="6"/>
        <v>0</v>
      </c>
      <c r="F135" s="298">
        <f>IF(E135=1,data!$C$41*D135,0)</f>
        <v>0</v>
      </c>
      <c r="G135" s="334" t="s">
        <v>127</v>
      </c>
      <c r="H135" s="299">
        <f>IF($E135=1,IF($D135&lt;15,VLOOKUP(G135,data!$B$3:$E$32,2,0)*$D135,(VLOOKUP(G135,data!$B$3:$E$32,2,0)*14)+(VLOOKUP(G135,data!$B$3:$E$32,3,0))*($D135-14)),0)</f>
        <v>0</v>
      </c>
      <c r="I135" s="334" t="s">
        <v>127</v>
      </c>
      <c r="J135" s="299">
        <f>IF($E135=1,VLOOKUP(I135,data!$B$35:$D$39,2,0),0)</f>
        <v>0</v>
      </c>
      <c r="K135" s="300">
        <f>IF(AND(H135&lt;&gt;0,J135&lt;&gt;0)=FALSE,0,data!$C$43)</f>
        <v>0</v>
      </c>
      <c r="L135" s="338">
        <f t="shared" si="7"/>
        <v>0</v>
      </c>
      <c r="M135" s="293">
        <f t="shared" si="10"/>
        <v>0</v>
      </c>
      <c r="N135" s="293">
        <f t="shared" si="8"/>
        <v>0</v>
      </c>
      <c r="O135" s="293">
        <f t="shared" si="9"/>
        <v>0</v>
      </c>
    </row>
    <row r="136" spans="1:15" ht="18" hidden="1" customHeight="1" x14ac:dyDescent="0.3">
      <c r="A136" s="301"/>
      <c r="B136" s="290" t="s">
        <v>258</v>
      </c>
      <c r="C136" s="291"/>
      <c r="D136" s="297"/>
      <c r="E136" s="293">
        <f t="shared" ref="E136:E199" si="11">IF(C136&gt;0,IF(D136&gt;0,1,0),0)</f>
        <v>0</v>
      </c>
      <c r="F136" s="298">
        <f>IF(E136=1,data!$C$41*D136,0)</f>
        <v>0</v>
      </c>
      <c r="G136" s="334" t="s">
        <v>127</v>
      </c>
      <c r="H136" s="299">
        <f>IF($E136=1,IF($D136&lt;15,VLOOKUP(G136,data!$B$3:$E$32,2,0)*$D136,(VLOOKUP(G136,data!$B$3:$E$32,2,0)*14)+(VLOOKUP(G136,data!$B$3:$E$32,3,0))*($D136-14)),0)</f>
        <v>0</v>
      </c>
      <c r="I136" s="334" t="s">
        <v>127</v>
      </c>
      <c r="J136" s="299">
        <f>IF($E136=1,VLOOKUP(I136,data!$B$35:$D$39,2,0),0)</f>
        <v>0</v>
      </c>
      <c r="K136" s="300">
        <f>IF(AND(H136&lt;&gt;0,J136&lt;&gt;0)=FALSE,0,data!$C$43)</f>
        <v>0</v>
      </c>
      <c r="L136" s="338">
        <f t="shared" si="7"/>
        <v>0</v>
      </c>
      <c r="M136" s="293">
        <f t="shared" si="10"/>
        <v>0</v>
      </c>
      <c r="N136" s="293">
        <f t="shared" ref="N136:N199" si="12">IF(M136=1,D136,0)</f>
        <v>0</v>
      </c>
      <c r="O136" s="293">
        <f t="shared" ref="O136:O199" si="13">IF(OR(G136="Spojené Království",G136="Norsko",G136="Island"),L136,0)</f>
        <v>0</v>
      </c>
    </row>
    <row r="137" spans="1:15" ht="18" hidden="1" customHeight="1" x14ac:dyDescent="0.3">
      <c r="A137" s="301"/>
      <c r="B137" s="290" t="s">
        <v>259</v>
      </c>
      <c r="C137" s="291"/>
      <c r="D137" s="297"/>
      <c r="E137" s="293">
        <f t="shared" si="11"/>
        <v>0</v>
      </c>
      <c r="F137" s="298">
        <f>IF(E137=1,data!$C$41*D137,0)</f>
        <v>0</v>
      </c>
      <c r="G137" s="334" t="s">
        <v>127</v>
      </c>
      <c r="H137" s="299">
        <f>IF($E137=1,IF($D137&lt;15,VLOOKUP(G137,data!$B$3:$E$32,2,0)*$D137,(VLOOKUP(G137,data!$B$3:$E$32,2,0)*14)+(VLOOKUP(G137,data!$B$3:$E$32,3,0))*($D137-14)),0)</f>
        <v>0</v>
      </c>
      <c r="I137" s="334" t="s">
        <v>127</v>
      </c>
      <c r="J137" s="299">
        <f>IF($E137=1,VLOOKUP(I137,data!$B$35:$D$39,2,0),0)</f>
        <v>0</v>
      </c>
      <c r="K137" s="300">
        <f>IF(AND(H137&lt;&gt;0,J137&lt;&gt;0)=FALSE,0,data!$C$43)</f>
        <v>0</v>
      </c>
      <c r="L137" s="338">
        <f t="shared" si="7"/>
        <v>0</v>
      </c>
      <c r="M137" s="293">
        <f t="shared" si="10"/>
        <v>0</v>
      </c>
      <c r="N137" s="293">
        <f t="shared" si="12"/>
        <v>0</v>
      </c>
      <c r="O137" s="293">
        <f t="shared" si="13"/>
        <v>0</v>
      </c>
    </row>
    <row r="138" spans="1:15" ht="18" hidden="1" customHeight="1" x14ac:dyDescent="0.3">
      <c r="A138" s="301"/>
      <c r="B138" s="290" t="s">
        <v>260</v>
      </c>
      <c r="C138" s="291"/>
      <c r="D138" s="297"/>
      <c r="E138" s="293">
        <f t="shared" si="11"/>
        <v>0</v>
      </c>
      <c r="F138" s="298">
        <f>IF(E138=1,data!$C$41*D138,0)</f>
        <v>0</v>
      </c>
      <c r="G138" s="334" t="s">
        <v>127</v>
      </c>
      <c r="H138" s="299">
        <f>IF($E138=1,IF($D138&lt;15,VLOOKUP(G138,data!$B$3:$E$32,2,0)*$D138,(VLOOKUP(G138,data!$B$3:$E$32,2,0)*14)+(VLOOKUP(G138,data!$B$3:$E$32,3,0))*($D138-14)),0)</f>
        <v>0</v>
      </c>
      <c r="I138" s="334" t="s">
        <v>127</v>
      </c>
      <c r="J138" s="299">
        <f>IF($E138=1,VLOOKUP(I138,data!$B$35:$D$39,2,0),0)</f>
        <v>0</v>
      </c>
      <c r="K138" s="300">
        <f>IF(AND(H138&lt;&gt;0,J138&lt;&gt;0)=FALSE,0,data!$C$43)</f>
        <v>0</v>
      </c>
      <c r="L138" s="338">
        <f t="shared" si="7"/>
        <v>0</v>
      </c>
      <c r="M138" s="293">
        <f t="shared" si="10"/>
        <v>0</v>
      </c>
      <c r="N138" s="293">
        <f t="shared" si="12"/>
        <v>0</v>
      </c>
      <c r="O138" s="293">
        <f t="shared" si="13"/>
        <v>0</v>
      </c>
    </row>
    <row r="139" spans="1:15" ht="18" hidden="1" customHeight="1" x14ac:dyDescent="0.3">
      <c r="A139" s="301"/>
      <c r="B139" s="290" t="s">
        <v>261</v>
      </c>
      <c r="C139" s="291"/>
      <c r="D139" s="297"/>
      <c r="E139" s="293">
        <f t="shared" si="11"/>
        <v>0</v>
      </c>
      <c r="F139" s="298">
        <f>IF(E139=1,data!$C$41*D139,0)</f>
        <v>0</v>
      </c>
      <c r="G139" s="334" t="s">
        <v>127</v>
      </c>
      <c r="H139" s="299">
        <f>IF($E139=1,IF($D139&lt;15,VLOOKUP(G139,data!$B$3:$E$32,2,0)*$D139,(VLOOKUP(G139,data!$B$3:$E$32,2,0)*14)+(VLOOKUP(G139,data!$B$3:$E$32,3,0))*($D139-14)),0)</f>
        <v>0</v>
      </c>
      <c r="I139" s="334" t="s">
        <v>127</v>
      </c>
      <c r="J139" s="299">
        <f>IF($E139=1,VLOOKUP(I139,data!$B$35:$D$39,2,0),0)</f>
        <v>0</v>
      </c>
      <c r="K139" s="300">
        <f>IF(AND(H139&lt;&gt;0,J139&lt;&gt;0)=FALSE,0,data!$C$43)</f>
        <v>0</v>
      </c>
      <c r="L139" s="338">
        <f t="shared" si="7"/>
        <v>0</v>
      </c>
      <c r="M139" s="293">
        <f t="shared" si="10"/>
        <v>0</v>
      </c>
      <c r="N139" s="293">
        <f t="shared" si="12"/>
        <v>0</v>
      </c>
      <c r="O139" s="293">
        <f t="shared" si="13"/>
        <v>0</v>
      </c>
    </row>
    <row r="140" spans="1:15" ht="18" hidden="1" customHeight="1" x14ac:dyDescent="0.3">
      <c r="A140" s="301"/>
      <c r="B140" s="290" t="s">
        <v>262</v>
      </c>
      <c r="C140" s="291"/>
      <c r="D140" s="297"/>
      <c r="E140" s="293">
        <f t="shared" si="11"/>
        <v>0</v>
      </c>
      <c r="F140" s="298">
        <f>IF(E140=1,data!$C$41*D140,0)</f>
        <v>0</v>
      </c>
      <c r="G140" s="334" t="s">
        <v>127</v>
      </c>
      <c r="H140" s="299">
        <f>IF($E140=1,IF($D140&lt;15,VLOOKUP(G140,data!$B$3:$E$32,2,0)*$D140,(VLOOKUP(G140,data!$B$3:$E$32,2,0)*14)+(VLOOKUP(G140,data!$B$3:$E$32,3,0))*($D140-14)),0)</f>
        <v>0</v>
      </c>
      <c r="I140" s="334" t="s">
        <v>127</v>
      </c>
      <c r="J140" s="299">
        <f>IF($E140=1,VLOOKUP(I140,data!$B$35:$D$39,2,0),0)</f>
        <v>0</v>
      </c>
      <c r="K140" s="300">
        <f>IF(AND(H140&lt;&gt;0,J140&lt;&gt;0)=FALSE,0,data!$C$43)</f>
        <v>0</v>
      </c>
      <c r="L140" s="338">
        <f t="shared" si="7"/>
        <v>0</v>
      </c>
      <c r="M140" s="293">
        <f t="shared" si="10"/>
        <v>0</v>
      </c>
      <c r="N140" s="293">
        <f t="shared" si="12"/>
        <v>0</v>
      </c>
      <c r="O140" s="293">
        <f t="shared" si="13"/>
        <v>0</v>
      </c>
    </row>
    <row r="141" spans="1:15" ht="18" hidden="1" customHeight="1" x14ac:dyDescent="0.3">
      <c r="A141" s="301"/>
      <c r="B141" s="290" t="s">
        <v>263</v>
      </c>
      <c r="C141" s="291"/>
      <c r="D141" s="297"/>
      <c r="E141" s="293">
        <f t="shared" si="11"/>
        <v>0</v>
      </c>
      <c r="F141" s="298">
        <f>IF(E141=1,data!$C$41*D141,0)</f>
        <v>0</v>
      </c>
      <c r="G141" s="334" t="s">
        <v>127</v>
      </c>
      <c r="H141" s="299">
        <f>IF($E141=1,IF($D141&lt;15,VLOOKUP(G141,data!$B$3:$E$32,2,0)*$D141,(VLOOKUP(G141,data!$B$3:$E$32,2,0)*14)+(VLOOKUP(G141,data!$B$3:$E$32,3,0))*($D141-14)),0)</f>
        <v>0</v>
      </c>
      <c r="I141" s="334" t="s">
        <v>127</v>
      </c>
      <c r="J141" s="299">
        <f>IF($E141=1,VLOOKUP(I141,data!$B$35:$D$39,2,0),0)</f>
        <v>0</v>
      </c>
      <c r="K141" s="300">
        <f>IF(AND(H141&lt;&gt;0,J141&lt;&gt;0)=FALSE,0,data!$C$43)</f>
        <v>0</v>
      </c>
      <c r="L141" s="338">
        <f t="shared" si="7"/>
        <v>0</v>
      </c>
      <c r="M141" s="293">
        <f t="shared" si="10"/>
        <v>0</v>
      </c>
      <c r="N141" s="293">
        <f t="shared" si="12"/>
        <v>0</v>
      </c>
      <c r="O141" s="293">
        <f t="shared" si="13"/>
        <v>0</v>
      </c>
    </row>
    <row r="142" spans="1:15" ht="18" hidden="1" customHeight="1" x14ac:dyDescent="0.3">
      <c r="A142" s="301"/>
      <c r="B142" s="290" t="s">
        <v>264</v>
      </c>
      <c r="C142" s="291"/>
      <c r="D142" s="297"/>
      <c r="E142" s="293">
        <f t="shared" si="11"/>
        <v>0</v>
      </c>
      <c r="F142" s="298">
        <f>IF(E142=1,data!$C$41*D142,0)</f>
        <v>0</v>
      </c>
      <c r="G142" s="334" t="s">
        <v>127</v>
      </c>
      <c r="H142" s="299">
        <f>IF($E142=1,IF($D142&lt;15,VLOOKUP(G142,data!$B$3:$E$32,2,0)*$D142,(VLOOKUP(G142,data!$B$3:$E$32,2,0)*14)+(VLOOKUP(G142,data!$B$3:$E$32,3,0))*($D142-14)),0)</f>
        <v>0</v>
      </c>
      <c r="I142" s="334" t="s">
        <v>127</v>
      </c>
      <c r="J142" s="299">
        <f>IF($E142=1,VLOOKUP(I142,data!$B$35:$D$39,2,0),0)</f>
        <v>0</v>
      </c>
      <c r="K142" s="300">
        <f>IF(AND(H142&lt;&gt;0,J142&lt;&gt;0)=FALSE,0,data!$C$43)</f>
        <v>0</v>
      </c>
      <c r="L142" s="338">
        <f t="shared" si="7"/>
        <v>0</v>
      </c>
      <c r="M142" s="293">
        <f t="shared" si="10"/>
        <v>0</v>
      </c>
      <c r="N142" s="293">
        <f t="shared" si="12"/>
        <v>0</v>
      </c>
      <c r="O142" s="293">
        <f t="shared" si="13"/>
        <v>0</v>
      </c>
    </row>
    <row r="143" spans="1:15" ht="18" hidden="1" customHeight="1" x14ac:dyDescent="0.3">
      <c r="A143" s="301"/>
      <c r="B143" s="290" t="s">
        <v>265</v>
      </c>
      <c r="C143" s="291"/>
      <c r="D143" s="297"/>
      <c r="E143" s="293">
        <f t="shared" si="11"/>
        <v>0</v>
      </c>
      <c r="F143" s="298">
        <f>IF(E143=1,data!$C$41*D143,0)</f>
        <v>0</v>
      </c>
      <c r="G143" s="334" t="s">
        <v>127</v>
      </c>
      <c r="H143" s="299">
        <f>IF($E143=1,IF($D143&lt;15,VLOOKUP(G143,data!$B$3:$E$32,2,0)*$D143,(VLOOKUP(G143,data!$B$3:$E$32,2,0)*14)+(VLOOKUP(G143,data!$B$3:$E$32,3,0))*($D143-14)),0)</f>
        <v>0</v>
      </c>
      <c r="I143" s="334" t="s">
        <v>127</v>
      </c>
      <c r="J143" s="299">
        <f>IF($E143=1,VLOOKUP(I143,data!$B$35:$D$39,2,0),0)</f>
        <v>0</v>
      </c>
      <c r="K143" s="300">
        <f>IF(AND(H143&lt;&gt;0,J143&lt;&gt;0)=FALSE,0,data!$C$43)</f>
        <v>0</v>
      </c>
      <c r="L143" s="338">
        <f t="shared" si="7"/>
        <v>0</v>
      </c>
      <c r="M143" s="293">
        <f t="shared" si="10"/>
        <v>0</v>
      </c>
      <c r="N143" s="293">
        <f t="shared" si="12"/>
        <v>0</v>
      </c>
      <c r="O143" s="293">
        <f t="shared" si="13"/>
        <v>0</v>
      </c>
    </row>
    <row r="144" spans="1:15" ht="18" hidden="1" customHeight="1" x14ac:dyDescent="0.3">
      <c r="A144" s="301"/>
      <c r="B144" s="290" t="s">
        <v>266</v>
      </c>
      <c r="C144" s="291"/>
      <c r="D144" s="297"/>
      <c r="E144" s="293">
        <f t="shared" si="11"/>
        <v>0</v>
      </c>
      <c r="F144" s="298">
        <f>IF(E144=1,data!$C$41*D144,0)</f>
        <v>0</v>
      </c>
      <c r="G144" s="334" t="s">
        <v>127</v>
      </c>
      <c r="H144" s="299">
        <f>IF($E144=1,IF($D144&lt;15,VLOOKUP(G144,data!$B$3:$E$32,2,0)*$D144,(VLOOKUP(G144,data!$B$3:$E$32,2,0)*14)+(VLOOKUP(G144,data!$B$3:$E$32,3,0))*($D144-14)),0)</f>
        <v>0</v>
      </c>
      <c r="I144" s="334" t="s">
        <v>127</v>
      </c>
      <c r="J144" s="299">
        <f>IF($E144=1,VLOOKUP(I144,data!$B$35:$D$39,2,0),0)</f>
        <v>0</v>
      </c>
      <c r="K144" s="300">
        <f>IF(AND(H144&lt;&gt;0,J144&lt;&gt;0)=FALSE,0,data!$C$43)</f>
        <v>0</v>
      </c>
      <c r="L144" s="338">
        <f t="shared" si="7"/>
        <v>0</v>
      </c>
      <c r="M144" s="293">
        <f t="shared" ref="M144:M207" si="14">IF(L144&gt;0,1,0)</f>
        <v>0</v>
      </c>
      <c r="N144" s="293">
        <f t="shared" si="12"/>
        <v>0</v>
      </c>
      <c r="O144" s="293">
        <f t="shared" si="13"/>
        <v>0</v>
      </c>
    </row>
    <row r="145" spans="1:15" ht="18" hidden="1" customHeight="1" x14ac:dyDescent="0.3">
      <c r="A145" s="301"/>
      <c r="B145" s="290" t="s">
        <v>267</v>
      </c>
      <c r="C145" s="291"/>
      <c r="D145" s="297"/>
      <c r="E145" s="293">
        <f t="shared" si="11"/>
        <v>0</v>
      </c>
      <c r="F145" s="298">
        <f>IF(E145=1,data!$C$41*D145,0)</f>
        <v>0</v>
      </c>
      <c r="G145" s="334" t="s">
        <v>127</v>
      </c>
      <c r="H145" s="299">
        <f>IF($E145=1,IF($D145&lt;15,VLOOKUP(G145,data!$B$3:$E$32,2,0)*$D145,(VLOOKUP(G145,data!$B$3:$E$32,2,0)*14)+(VLOOKUP(G145,data!$B$3:$E$32,3,0))*($D145-14)),0)</f>
        <v>0</v>
      </c>
      <c r="I145" s="334" t="s">
        <v>127</v>
      </c>
      <c r="J145" s="299">
        <f>IF($E145=1,VLOOKUP(I145,data!$B$35:$D$39,2,0),0)</f>
        <v>0</v>
      </c>
      <c r="K145" s="300">
        <f>IF(AND(H145&lt;&gt;0,J145&lt;&gt;0)=FALSE,0,data!$C$43)</f>
        <v>0</v>
      </c>
      <c r="L145" s="338">
        <f t="shared" si="7"/>
        <v>0</v>
      </c>
      <c r="M145" s="293">
        <f t="shared" si="14"/>
        <v>0</v>
      </c>
      <c r="N145" s="293">
        <f t="shared" si="12"/>
        <v>0</v>
      </c>
      <c r="O145" s="293">
        <f t="shared" si="13"/>
        <v>0</v>
      </c>
    </row>
    <row r="146" spans="1:15" ht="18" hidden="1" customHeight="1" x14ac:dyDescent="0.3">
      <c r="A146" s="301"/>
      <c r="B146" s="290" t="s">
        <v>268</v>
      </c>
      <c r="C146" s="291"/>
      <c r="D146" s="297"/>
      <c r="E146" s="293">
        <f t="shared" si="11"/>
        <v>0</v>
      </c>
      <c r="F146" s="298">
        <f>IF(E146=1,data!$C$41*D146,0)</f>
        <v>0</v>
      </c>
      <c r="G146" s="334" t="s">
        <v>127</v>
      </c>
      <c r="H146" s="299">
        <f>IF($E146=1,IF($D146&lt;15,VLOOKUP(G146,data!$B$3:$E$32,2,0)*$D146,(VLOOKUP(G146,data!$B$3:$E$32,2,0)*14)+(VLOOKUP(G146,data!$B$3:$E$32,3,0))*($D146-14)),0)</f>
        <v>0</v>
      </c>
      <c r="I146" s="334" t="s">
        <v>127</v>
      </c>
      <c r="J146" s="299">
        <f>IF($E146=1,VLOOKUP(I146,data!$B$35:$D$39,2,0),0)</f>
        <v>0</v>
      </c>
      <c r="K146" s="300">
        <f>IF(AND(H146&lt;&gt;0,J146&lt;&gt;0)=FALSE,0,data!$C$43)</f>
        <v>0</v>
      </c>
      <c r="L146" s="338">
        <f t="shared" si="7"/>
        <v>0</v>
      </c>
      <c r="M146" s="293">
        <f t="shared" si="14"/>
        <v>0</v>
      </c>
      <c r="N146" s="293">
        <f t="shared" si="12"/>
        <v>0</v>
      </c>
      <c r="O146" s="293">
        <f t="shared" si="13"/>
        <v>0</v>
      </c>
    </row>
    <row r="147" spans="1:15" ht="18" hidden="1" customHeight="1" x14ac:dyDescent="0.3">
      <c r="A147" s="301"/>
      <c r="B147" s="290" t="s">
        <v>269</v>
      </c>
      <c r="C147" s="291"/>
      <c r="D147" s="297"/>
      <c r="E147" s="293">
        <f t="shared" si="11"/>
        <v>0</v>
      </c>
      <c r="F147" s="298">
        <f>IF(E147=1,data!$C$41*D147,0)</f>
        <v>0</v>
      </c>
      <c r="G147" s="334" t="s">
        <v>127</v>
      </c>
      <c r="H147" s="299">
        <f>IF($E147=1,IF($D147&lt;15,VLOOKUP(G147,data!$B$3:$E$32,2,0)*$D147,(VLOOKUP(G147,data!$B$3:$E$32,2,0)*14)+(VLOOKUP(G147,data!$B$3:$E$32,3,0))*($D147-14)),0)</f>
        <v>0</v>
      </c>
      <c r="I147" s="334" t="s">
        <v>127</v>
      </c>
      <c r="J147" s="299">
        <f>IF($E147=1,VLOOKUP(I147,data!$B$35:$D$39,2,0),0)</f>
        <v>0</v>
      </c>
      <c r="K147" s="300">
        <f>IF(AND(H147&lt;&gt;0,J147&lt;&gt;0)=FALSE,0,data!$C$43)</f>
        <v>0</v>
      </c>
      <c r="L147" s="338">
        <f t="shared" si="7"/>
        <v>0</v>
      </c>
      <c r="M147" s="293">
        <f t="shared" si="14"/>
        <v>0</v>
      </c>
      <c r="N147" s="293">
        <f t="shared" si="12"/>
        <v>0</v>
      </c>
      <c r="O147" s="293">
        <f t="shared" si="13"/>
        <v>0</v>
      </c>
    </row>
    <row r="148" spans="1:15" ht="18" hidden="1" customHeight="1" x14ac:dyDescent="0.3">
      <c r="A148" s="301"/>
      <c r="B148" s="290" t="s">
        <v>270</v>
      </c>
      <c r="C148" s="291"/>
      <c r="D148" s="297"/>
      <c r="E148" s="293">
        <f t="shared" si="11"/>
        <v>0</v>
      </c>
      <c r="F148" s="298">
        <f>IF(E148=1,data!$C$41*D148,0)</f>
        <v>0</v>
      </c>
      <c r="G148" s="334" t="s">
        <v>127</v>
      </c>
      <c r="H148" s="299">
        <f>IF($E148=1,IF($D148&lt;15,VLOOKUP(G148,data!$B$3:$E$32,2,0)*$D148,(VLOOKUP(G148,data!$B$3:$E$32,2,0)*14)+(VLOOKUP(G148,data!$B$3:$E$32,3,0))*($D148-14)),0)</f>
        <v>0</v>
      </c>
      <c r="I148" s="334" t="s">
        <v>127</v>
      </c>
      <c r="J148" s="299">
        <f>IF($E148=1,VLOOKUP(I148,data!$B$35:$D$39,2,0),0)</f>
        <v>0</v>
      </c>
      <c r="K148" s="300">
        <f>IF(AND(H148&lt;&gt;0,J148&lt;&gt;0)=FALSE,0,data!$C$43)</f>
        <v>0</v>
      </c>
      <c r="L148" s="338">
        <f t="shared" si="7"/>
        <v>0</v>
      </c>
      <c r="M148" s="293">
        <f t="shared" si="14"/>
        <v>0</v>
      </c>
      <c r="N148" s="293">
        <f t="shared" si="12"/>
        <v>0</v>
      </c>
      <c r="O148" s="293">
        <f t="shared" si="13"/>
        <v>0</v>
      </c>
    </row>
    <row r="149" spans="1:15" ht="18" hidden="1" customHeight="1" x14ac:dyDescent="0.3">
      <c r="A149" s="301"/>
      <c r="B149" s="290" t="s">
        <v>271</v>
      </c>
      <c r="C149" s="291"/>
      <c r="D149" s="297"/>
      <c r="E149" s="293">
        <f t="shared" si="11"/>
        <v>0</v>
      </c>
      <c r="F149" s="298">
        <f>IF(E149=1,data!$C$41*D149,0)</f>
        <v>0</v>
      </c>
      <c r="G149" s="334" t="s">
        <v>127</v>
      </c>
      <c r="H149" s="299">
        <f>IF($E149=1,IF($D149&lt;15,VLOOKUP(G149,data!$B$3:$E$32,2,0)*$D149,(VLOOKUP(G149,data!$B$3:$E$32,2,0)*14)+(VLOOKUP(G149,data!$B$3:$E$32,3,0))*($D149-14)),0)</f>
        <v>0</v>
      </c>
      <c r="I149" s="334" t="s">
        <v>127</v>
      </c>
      <c r="J149" s="299">
        <f>IF($E149=1,VLOOKUP(I149,data!$B$35:$D$39,2,0),0)</f>
        <v>0</v>
      </c>
      <c r="K149" s="300">
        <f>IF(AND(H149&lt;&gt;0,J149&lt;&gt;0)=FALSE,0,data!$C$43)</f>
        <v>0</v>
      </c>
      <c r="L149" s="338">
        <f t="shared" si="7"/>
        <v>0</v>
      </c>
      <c r="M149" s="293">
        <f t="shared" si="14"/>
        <v>0</v>
      </c>
      <c r="N149" s="293">
        <f t="shared" si="12"/>
        <v>0</v>
      </c>
      <c r="O149" s="293">
        <f t="shared" si="13"/>
        <v>0</v>
      </c>
    </row>
    <row r="150" spans="1:15" ht="18" hidden="1" customHeight="1" x14ac:dyDescent="0.3">
      <c r="A150" s="301"/>
      <c r="B150" s="290" t="s">
        <v>272</v>
      </c>
      <c r="C150" s="291"/>
      <c r="D150" s="297"/>
      <c r="E150" s="293">
        <f t="shared" si="11"/>
        <v>0</v>
      </c>
      <c r="F150" s="298">
        <f>IF(E150=1,data!$C$41*D150,0)</f>
        <v>0</v>
      </c>
      <c r="G150" s="334" t="s">
        <v>127</v>
      </c>
      <c r="H150" s="299">
        <f>IF($E150=1,IF($D150&lt;15,VLOOKUP(G150,data!$B$3:$E$32,2,0)*$D150,(VLOOKUP(G150,data!$B$3:$E$32,2,0)*14)+(VLOOKUP(G150,data!$B$3:$E$32,3,0))*($D150-14)),0)</f>
        <v>0</v>
      </c>
      <c r="I150" s="334" t="s">
        <v>127</v>
      </c>
      <c r="J150" s="299">
        <f>IF($E150=1,VLOOKUP(I150,data!$B$35:$D$39,2,0),0)</f>
        <v>0</v>
      </c>
      <c r="K150" s="300">
        <f>IF(AND(H150&lt;&gt;0,J150&lt;&gt;0)=FALSE,0,data!$C$43)</f>
        <v>0</v>
      </c>
      <c r="L150" s="338">
        <f t="shared" si="7"/>
        <v>0</v>
      </c>
      <c r="M150" s="293">
        <f t="shared" si="14"/>
        <v>0</v>
      </c>
      <c r="N150" s="293">
        <f t="shared" si="12"/>
        <v>0</v>
      </c>
      <c r="O150" s="293">
        <f t="shared" si="13"/>
        <v>0</v>
      </c>
    </row>
    <row r="151" spans="1:15" ht="18" hidden="1" customHeight="1" x14ac:dyDescent="0.3">
      <c r="A151" s="301"/>
      <c r="B151" s="290" t="s">
        <v>273</v>
      </c>
      <c r="C151" s="291"/>
      <c r="D151" s="297"/>
      <c r="E151" s="293">
        <f t="shared" si="11"/>
        <v>0</v>
      </c>
      <c r="F151" s="298">
        <f>IF(E151=1,data!$C$41*D151,0)</f>
        <v>0</v>
      </c>
      <c r="G151" s="334" t="s">
        <v>127</v>
      </c>
      <c r="H151" s="299">
        <f>IF($E151=1,IF($D151&lt;15,VLOOKUP(G151,data!$B$3:$E$32,2,0)*$D151,(VLOOKUP(G151,data!$B$3:$E$32,2,0)*14)+(VLOOKUP(G151,data!$B$3:$E$32,3,0))*($D151-14)),0)</f>
        <v>0</v>
      </c>
      <c r="I151" s="334" t="s">
        <v>127</v>
      </c>
      <c r="J151" s="299">
        <f>IF($E151=1,VLOOKUP(I151,data!$B$35:$D$39,2,0),0)</f>
        <v>0</v>
      </c>
      <c r="K151" s="300">
        <f>IF(AND(H151&lt;&gt;0,J151&lt;&gt;0)=FALSE,0,data!$C$43)</f>
        <v>0</v>
      </c>
      <c r="L151" s="338">
        <f t="shared" si="7"/>
        <v>0</v>
      </c>
      <c r="M151" s="293">
        <f t="shared" si="14"/>
        <v>0</v>
      </c>
      <c r="N151" s="293">
        <f t="shared" si="12"/>
        <v>0</v>
      </c>
      <c r="O151" s="293">
        <f t="shared" si="13"/>
        <v>0</v>
      </c>
    </row>
    <row r="152" spans="1:15" ht="18" hidden="1" customHeight="1" x14ac:dyDescent="0.3">
      <c r="A152" s="301"/>
      <c r="B152" s="290" t="s">
        <v>274</v>
      </c>
      <c r="C152" s="291"/>
      <c r="D152" s="297"/>
      <c r="E152" s="293">
        <f t="shared" si="11"/>
        <v>0</v>
      </c>
      <c r="F152" s="298">
        <f>IF(E152=1,data!$C$41*D152,0)</f>
        <v>0</v>
      </c>
      <c r="G152" s="334" t="s">
        <v>127</v>
      </c>
      <c r="H152" s="299">
        <f>IF($E152=1,IF($D152&lt;15,VLOOKUP(G152,data!$B$3:$E$32,2,0)*$D152,(VLOOKUP(G152,data!$B$3:$E$32,2,0)*14)+(VLOOKUP(G152,data!$B$3:$E$32,3,0))*($D152-14)),0)</f>
        <v>0</v>
      </c>
      <c r="I152" s="334" t="s">
        <v>127</v>
      </c>
      <c r="J152" s="299">
        <f>IF($E152=1,VLOOKUP(I152,data!$B$35:$D$39,2,0),0)</f>
        <v>0</v>
      </c>
      <c r="K152" s="300">
        <f>IF(AND(H152&lt;&gt;0,J152&lt;&gt;0)=FALSE,0,data!$C$43)</f>
        <v>0</v>
      </c>
      <c r="L152" s="338">
        <f t="shared" si="7"/>
        <v>0</v>
      </c>
      <c r="M152" s="293">
        <f t="shared" si="14"/>
        <v>0</v>
      </c>
      <c r="N152" s="293">
        <f t="shared" si="12"/>
        <v>0</v>
      </c>
      <c r="O152" s="293">
        <f t="shared" si="13"/>
        <v>0</v>
      </c>
    </row>
    <row r="153" spans="1:15" ht="18" hidden="1" customHeight="1" x14ac:dyDescent="0.3">
      <c r="A153" s="301"/>
      <c r="B153" s="290" t="s">
        <v>275</v>
      </c>
      <c r="C153" s="291"/>
      <c r="D153" s="297"/>
      <c r="E153" s="293">
        <f t="shared" si="11"/>
        <v>0</v>
      </c>
      <c r="F153" s="298">
        <f>IF(E153=1,data!$C$41*D153,0)</f>
        <v>0</v>
      </c>
      <c r="G153" s="334" t="s">
        <v>127</v>
      </c>
      <c r="H153" s="299">
        <f>IF($E153=1,IF($D153&lt;15,VLOOKUP(G153,data!$B$3:$E$32,2,0)*$D153,(VLOOKUP(G153,data!$B$3:$E$32,2,0)*14)+(VLOOKUP(G153,data!$B$3:$E$32,3,0))*($D153-14)),0)</f>
        <v>0</v>
      </c>
      <c r="I153" s="334" t="s">
        <v>127</v>
      </c>
      <c r="J153" s="299">
        <f>IF($E153=1,VLOOKUP(I153,data!$B$35:$D$39,2,0),0)</f>
        <v>0</v>
      </c>
      <c r="K153" s="300">
        <f>IF(AND(H153&lt;&gt;0,J153&lt;&gt;0)=FALSE,0,data!$C$43)</f>
        <v>0</v>
      </c>
      <c r="L153" s="338">
        <f t="shared" si="7"/>
        <v>0</v>
      </c>
      <c r="M153" s="293">
        <f t="shared" si="14"/>
        <v>0</v>
      </c>
      <c r="N153" s="293">
        <f t="shared" si="12"/>
        <v>0</v>
      </c>
      <c r="O153" s="293">
        <f t="shared" si="13"/>
        <v>0</v>
      </c>
    </row>
    <row r="154" spans="1:15" ht="18" hidden="1" customHeight="1" x14ac:dyDescent="0.3">
      <c r="A154" s="301"/>
      <c r="B154" s="290" t="s">
        <v>276</v>
      </c>
      <c r="C154" s="291"/>
      <c r="D154" s="297"/>
      <c r="E154" s="293">
        <f t="shared" si="11"/>
        <v>0</v>
      </c>
      <c r="F154" s="298">
        <f>IF(E154=1,data!$C$41*D154,0)</f>
        <v>0</v>
      </c>
      <c r="G154" s="334" t="s">
        <v>127</v>
      </c>
      <c r="H154" s="299">
        <f>IF($E154=1,IF($D154&lt;15,VLOOKUP(G154,data!$B$3:$E$32,2,0)*$D154,(VLOOKUP(G154,data!$B$3:$E$32,2,0)*14)+(VLOOKUP(G154,data!$B$3:$E$32,3,0))*($D154-14)),0)</f>
        <v>0</v>
      </c>
      <c r="I154" s="334" t="s">
        <v>127</v>
      </c>
      <c r="J154" s="299">
        <f>IF($E154=1,VLOOKUP(I154,data!$B$35:$D$39,2,0),0)</f>
        <v>0</v>
      </c>
      <c r="K154" s="300">
        <f>IF(AND(H154&lt;&gt;0,J154&lt;&gt;0)=FALSE,0,data!$C$43)</f>
        <v>0</v>
      </c>
      <c r="L154" s="338">
        <f t="shared" si="7"/>
        <v>0</v>
      </c>
      <c r="M154" s="293">
        <f t="shared" si="14"/>
        <v>0</v>
      </c>
      <c r="N154" s="293">
        <f t="shared" si="12"/>
        <v>0</v>
      </c>
      <c r="O154" s="293">
        <f t="shared" si="13"/>
        <v>0</v>
      </c>
    </row>
    <row r="155" spans="1:15" ht="18" hidden="1" customHeight="1" x14ac:dyDescent="0.3">
      <c r="A155" s="301"/>
      <c r="B155" s="290" t="s">
        <v>277</v>
      </c>
      <c r="C155" s="291"/>
      <c r="D155" s="297"/>
      <c r="E155" s="293">
        <f t="shared" si="11"/>
        <v>0</v>
      </c>
      <c r="F155" s="298">
        <f>IF(E155=1,data!$C$41*D155,0)</f>
        <v>0</v>
      </c>
      <c r="G155" s="334" t="s">
        <v>127</v>
      </c>
      <c r="H155" s="299">
        <f>IF($E155=1,IF($D155&lt;15,VLOOKUP(G155,data!$B$3:$E$32,2,0)*$D155,(VLOOKUP(G155,data!$B$3:$E$32,2,0)*14)+(VLOOKUP(G155,data!$B$3:$E$32,3,0))*($D155-14)),0)</f>
        <v>0</v>
      </c>
      <c r="I155" s="334" t="s">
        <v>127</v>
      </c>
      <c r="J155" s="299">
        <f>IF($E155=1,VLOOKUP(I155,data!$B$35:$D$39,2,0),0)</f>
        <v>0</v>
      </c>
      <c r="K155" s="300">
        <f>IF(AND(H155&lt;&gt;0,J155&lt;&gt;0)=FALSE,0,data!$C$43)</f>
        <v>0</v>
      </c>
      <c r="L155" s="338">
        <f t="shared" si="7"/>
        <v>0</v>
      </c>
      <c r="M155" s="293">
        <f t="shared" si="14"/>
        <v>0</v>
      </c>
      <c r="N155" s="293">
        <f t="shared" si="12"/>
        <v>0</v>
      </c>
      <c r="O155" s="293">
        <f t="shared" si="13"/>
        <v>0</v>
      </c>
    </row>
    <row r="156" spans="1:15" ht="18" hidden="1" customHeight="1" x14ac:dyDescent="0.3">
      <c r="A156" s="301"/>
      <c r="B156" s="290" t="s">
        <v>278</v>
      </c>
      <c r="C156" s="291"/>
      <c r="D156" s="297"/>
      <c r="E156" s="293">
        <f t="shared" si="11"/>
        <v>0</v>
      </c>
      <c r="F156" s="298">
        <f>IF(E156=1,data!$C$41*D156,0)</f>
        <v>0</v>
      </c>
      <c r="G156" s="334" t="s">
        <v>127</v>
      </c>
      <c r="H156" s="299">
        <f>IF($E156=1,IF($D156&lt;15,VLOOKUP(G156,data!$B$3:$E$32,2,0)*$D156,(VLOOKUP(G156,data!$B$3:$E$32,2,0)*14)+(VLOOKUP(G156,data!$B$3:$E$32,3,0))*($D156-14)),0)</f>
        <v>0</v>
      </c>
      <c r="I156" s="334" t="s">
        <v>127</v>
      </c>
      <c r="J156" s="299">
        <f>IF($E156=1,VLOOKUP(I156,data!$B$35:$D$39,2,0),0)</f>
        <v>0</v>
      </c>
      <c r="K156" s="300">
        <f>IF(AND(H156&lt;&gt;0,J156&lt;&gt;0)=FALSE,0,data!$C$43)</f>
        <v>0</v>
      </c>
      <c r="L156" s="338">
        <f t="shared" si="7"/>
        <v>0</v>
      </c>
      <c r="M156" s="293">
        <f t="shared" si="14"/>
        <v>0</v>
      </c>
      <c r="N156" s="293">
        <f t="shared" si="12"/>
        <v>0</v>
      </c>
      <c r="O156" s="293">
        <f t="shared" si="13"/>
        <v>0</v>
      </c>
    </row>
    <row r="157" spans="1:15" ht="18" hidden="1" customHeight="1" x14ac:dyDescent="0.3">
      <c r="A157" s="301"/>
      <c r="B157" s="290" t="s">
        <v>279</v>
      </c>
      <c r="C157" s="291"/>
      <c r="D157" s="297"/>
      <c r="E157" s="293">
        <f t="shared" si="11"/>
        <v>0</v>
      </c>
      <c r="F157" s="298">
        <f>IF(E157=1,data!$C$41*D157,0)</f>
        <v>0</v>
      </c>
      <c r="G157" s="334" t="s">
        <v>127</v>
      </c>
      <c r="H157" s="299">
        <f>IF($E157=1,IF($D157&lt;15,VLOOKUP(G157,data!$B$3:$E$32,2,0)*$D157,(VLOOKUP(G157,data!$B$3:$E$32,2,0)*14)+(VLOOKUP(G157,data!$B$3:$E$32,3,0))*($D157-14)),0)</f>
        <v>0</v>
      </c>
      <c r="I157" s="334" t="s">
        <v>127</v>
      </c>
      <c r="J157" s="299">
        <f>IF($E157=1,VLOOKUP(I157,data!$B$35:$D$39,2,0),0)</f>
        <v>0</v>
      </c>
      <c r="K157" s="300">
        <f>IF(AND(H157&lt;&gt;0,J157&lt;&gt;0)=FALSE,0,data!$C$43)</f>
        <v>0</v>
      </c>
      <c r="L157" s="338">
        <f t="shared" si="7"/>
        <v>0</v>
      </c>
      <c r="M157" s="293">
        <f t="shared" si="14"/>
        <v>0</v>
      </c>
      <c r="N157" s="293">
        <f t="shared" si="12"/>
        <v>0</v>
      </c>
      <c r="O157" s="293">
        <f t="shared" si="13"/>
        <v>0</v>
      </c>
    </row>
    <row r="158" spans="1:15" ht="18" hidden="1" customHeight="1" x14ac:dyDescent="0.3">
      <c r="A158" s="301"/>
      <c r="B158" s="290" t="s">
        <v>280</v>
      </c>
      <c r="C158" s="291"/>
      <c r="D158" s="297"/>
      <c r="E158" s="293">
        <f t="shared" si="11"/>
        <v>0</v>
      </c>
      <c r="F158" s="298">
        <f>IF(E158=1,data!$C$41*D158,0)</f>
        <v>0</v>
      </c>
      <c r="G158" s="334" t="s">
        <v>127</v>
      </c>
      <c r="H158" s="299">
        <f>IF($E158=1,IF($D158&lt;15,VLOOKUP(G158,data!$B$3:$E$32,2,0)*$D158,(VLOOKUP(G158,data!$B$3:$E$32,2,0)*14)+(VLOOKUP(G158,data!$B$3:$E$32,3,0))*($D158-14)),0)</f>
        <v>0</v>
      </c>
      <c r="I158" s="334" t="s">
        <v>127</v>
      </c>
      <c r="J158" s="299">
        <f>IF($E158=1,VLOOKUP(I158,data!$B$35:$D$39,2,0),0)</f>
        <v>0</v>
      </c>
      <c r="K158" s="300">
        <f>IF(AND(H158&lt;&gt;0,J158&lt;&gt;0)=FALSE,0,data!$C$43)</f>
        <v>0</v>
      </c>
      <c r="L158" s="338">
        <f t="shared" si="7"/>
        <v>0</v>
      </c>
      <c r="M158" s="293">
        <f t="shared" si="14"/>
        <v>0</v>
      </c>
      <c r="N158" s="293">
        <f t="shared" si="12"/>
        <v>0</v>
      </c>
      <c r="O158" s="293">
        <f t="shared" si="13"/>
        <v>0</v>
      </c>
    </row>
    <row r="159" spans="1:15" ht="18" hidden="1" customHeight="1" x14ac:dyDescent="0.3">
      <c r="A159" s="301"/>
      <c r="B159" s="290" t="s">
        <v>281</v>
      </c>
      <c r="C159" s="291"/>
      <c r="D159" s="297"/>
      <c r="E159" s="293">
        <f t="shared" si="11"/>
        <v>0</v>
      </c>
      <c r="F159" s="298">
        <f>IF(E159=1,data!$C$41*D159,0)</f>
        <v>0</v>
      </c>
      <c r="G159" s="334" t="s">
        <v>127</v>
      </c>
      <c r="H159" s="299">
        <f>IF($E159=1,IF($D159&lt;15,VLOOKUP(G159,data!$B$3:$E$32,2,0)*$D159,(VLOOKUP(G159,data!$B$3:$E$32,2,0)*14)+(VLOOKUP(G159,data!$B$3:$E$32,3,0))*($D159-14)),0)</f>
        <v>0</v>
      </c>
      <c r="I159" s="334" t="s">
        <v>127</v>
      </c>
      <c r="J159" s="299">
        <f>IF($E159=1,VLOOKUP(I159,data!$B$35:$D$39,2,0),0)</f>
        <v>0</v>
      </c>
      <c r="K159" s="300">
        <f>IF(AND(H159&lt;&gt;0,J159&lt;&gt;0)=FALSE,0,data!$C$43)</f>
        <v>0</v>
      </c>
      <c r="L159" s="338">
        <f t="shared" si="7"/>
        <v>0</v>
      </c>
      <c r="M159" s="293">
        <f t="shared" si="14"/>
        <v>0</v>
      </c>
      <c r="N159" s="293">
        <f t="shared" si="12"/>
        <v>0</v>
      </c>
      <c r="O159" s="293">
        <f t="shared" si="13"/>
        <v>0</v>
      </c>
    </row>
    <row r="160" spans="1:15" ht="18" hidden="1" customHeight="1" x14ac:dyDescent="0.3">
      <c r="A160" s="301"/>
      <c r="B160" s="290" t="s">
        <v>282</v>
      </c>
      <c r="C160" s="291"/>
      <c r="D160" s="297"/>
      <c r="E160" s="293">
        <f t="shared" si="11"/>
        <v>0</v>
      </c>
      <c r="F160" s="298">
        <f>IF(E160=1,data!$C$41*D160,0)</f>
        <v>0</v>
      </c>
      <c r="G160" s="334" t="s">
        <v>127</v>
      </c>
      <c r="H160" s="299">
        <f>IF($E160=1,IF($D160&lt;15,VLOOKUP(G160,data!$B$3:$E$32,2,0)*$D160,(VLOOKUP(G160,data!$B$3:$E$32,2,0)*14)+(VLOOKUP(G160,data!$B$3:$E$32,3,0))*($D160-14)),0)</f>
        <v>0</v>
      </c>
      <c r="I160" s="334" t="s">
        <v>127</v>
      </c>
      <c r="J160" s="299">
        <f>IF($E160=1,VLOOKUP(I160,data!$B$35:$D$39,2,0),0)</f>
        <v>0</v>
      </c>
      <c r="K160" s="300">
        <f>IF(AND(H160&lt;&gt;0,J160&lt;&gt;0)=FALSE,0,data!$C$43)</f>
        <v>0</v>
      </c>
      <c r="L160" s="338">
        <f t="shared" si="7"/>
        <v>0</v>
      </c>
      <c r="M160" s="293">
        <f t="shared" si="14"/>
        <v>0</v>
      </c>
      <c r="N160" s="293">
        <f t="shared" si="12"/>
        <v>0</v>
      </c>
      <c r="O160" s="293">
        <f t="shared" si="13"/>
        <v>0</v>
      </c>
    </row>
    <row r="161" spans="1:15" ht="18" hidden="1" customHeight="1" x14ac:dyDescent="0.3">
      <c r="A161" s="301"/>
      <c r="B161" s="290" t="s">
        <v>283</v>
      </c>
      <c r="C161" s="291"/>
      <c r="D161" s="297"/>
      <c r="E161" s="293">
        <f t="shared" si="11"/>
        <v>0</v>
      </c>
      <c r="F161" s="298">
        <f>IF(E161=1,data!$C$41*D161,0)</f>
        <v>0</v>
      </c>
      <c r="G161" s="334" t="s">
        <v>127</v>
      </c>
      <c r="H161" s="299">
        <f>IF($E161=1,IF($D161&lt;15,VLOOKUP(G161,data!$B$3:$E$32,2,0)*$D161,(VLOOKUP(G161,data!$B$3:$E$32,2,0)*14)+(VLOOKUP(G161,data!$B$3:$E$32,3,0))*($D161-14)),0)</f>
        <v>0</v>
      </c>
      <c r="I161" s="334" t="s">
        <v>127</v>
      </c>
      <c r="J161" s="299">
        <f>IF($E161=1,VLOOKUP(I161,data!$B$35:$D$39,2,0),0)</f>
        <v>0</v>
      </c>
      <c r="K161" s="300">
        <f>IF(AND(H161&lt;&gt;0,J161&lt;&gt;0)=FALSE,0,data!$C$43)</f>
        <v>0</v>
      </c>
      <c r="L161" s="338">
        <f t="shared" si="7"/>
        <v>0</v>
      </c>
      <c r="M161" s="293">
        <f t="shared" si="14"/>
        <v>0</v>
      </c>
      <c r="N161" s="293">
        <f t="shared" si="12"/>
        <v>0</v>
      </c>
      <c r="O161" s="293">
        <f t="shared" si="13"/>
        <v>0</v>
      </c>
    </row>
    <row r="162" spans="1:15" ht="18" hidden="1" customHeight="1" x14ac:dyDescent="0.3">
      <c r="A162" s="301"/>
      <c r="B162" s="290" t="s">
        <v>284</v>
      </c>
      <c r="C162" s="291"/>
      <c r="D162" s="297"/>
      <c r="E162" s="293">
        <f t="shared" si="11"/>
        <v>0</v>
      </c>
      <c r="F162" s="298">
        <f>IF(E162=1,data!$C$41*D162,0)</f>
        <v>0</v>
      </c>
      <c r="G162" s="334" t="s">
        <v>127</v>
      </c>
      <c r="H162" s="299">
        <f>IF($E162=1,IF($D162&lt;15,VLOOKUP(G162,data!$B$3:$E$32,2,0)*$D162,(VLOOKUP(G162,data!$B$3:$E$32,2,0)*14)+(VLOOKUP(G162,data!$B$3:$E$32,3,0))*($D162-14)),0)</f>
        <v>0</v>
      </c>
      <c r="I162" s="334" t="s">
        <v>127</v>
      </c>
      <c r="J162" s="299">
        <f>IF($E162=1,VLOOKUP(I162,data!$B$35:$D$39,2,0),0)</f>
        <v>0</v>
      </c>
      <c r="K162" s="300">
        <f>IF(AND(H162&lt;&gt;0,J162&lt;&gt;0)=FALSE,0,data!$C$43)</f>
        <v>0</v>
      </c>
      <c r="L162" s="338">
        <f t="shared" si="7"/>
        <v>0</v>
      </c>
      <c r="M162" s="293">
        <f t="shared" si="14"/>
        <v>0</v>
      </c>
      <c r="N162" s="293">
        <f t="shared" si="12"/>
        <v>0</v>
      </c>
      <c r="O162" s="293">
        <f t="shared" si="13"/>
        <v>0</v>
      </c>
    </row>
    <row r="163" spans="1:15" ht="18" hidden="1" customHeight="1" x14ac:dyDescent="0.3">
      <c r="A163" s="301"/>
      <c r="B163" s="290" t="s">
        <v>285</v>
      </c>
      <c r="C163" s="291"/>
      <c r="D163" s="297"/>
      <c r="E163" s="293">
        <f t="shared" si="11"/>
        <v>0</v>
      </c>
      <c r="F163" s="298">
        <f>IF(E163=1,data!$C$41*D163,0)</f>
        <v>0</v>
      </c>
      <c r="G163" s="334" t="s">
        <v>127</v>
      </c>
      <c r="H163" s="299">
        <f>IF($E163=1,IF($D163&lt;15,VLOOKUP(G163,data!$B$3:$E$32,2,0)*$D163,(VLOOKUP(G163,data!$B$3:$E$32,2,0)*14)+(VLOOKUP(G163,data!$B$3:$E$32,3,0))*($D163-14)),0)</f>
        <v>0</v>
      </c>
      <c r="I163" s="334" t="s">
        <v>127</v>
      </c>
      <c r="J163" s="299">
        <f>IF($E163=1,VLOOKUP(I163,data!$B$35:$D$39,2,0),0)</f>
        <v>0</v>
      </c>
      <c r="K163" s="300">
        <f>IF(AND(H163&lt;&gt;0,J163&lt;&gt;0)=FALSE,0,data!$C$43)</f>
        <v>0</v>
      </c>
      <c r="L163" s="338">
        <f t="shared" si="7"/>
        <v>0</v>
      </c>
      <c r="M163" s="293">
        <f t="shared" si="14"/>
        <v>0</v>
      </c>
      <c r="N163" s="293">
        <f t="shared" si="12"/>
        <v>0</v>
      </c>
      <c r="O163" s="293">
        <f t="shared" si="13"/>
        <v>0</v>
      </c>
    </row>
    <row r="164" spans="1:15" ht="18" hidden="1" customHeight="1" x14ac:dyDescent="0.3">
      <c r="A164" s="301"/>
      <c r="B164" s="290" t="s">
        <v>286</v>
      </c>
      <c r="C164" s="291"/>
      <c r="D164" s="297"/>
      <c r="E164" s="293">
        <f t="shared" si="11"/>
        <v>0</v>
      </c>
      <c r="F164" s="298">
        <f>IF(E164=1,data!$C$41*D164,0)</f>
        <v>0</v>
      </c>
      <c r="G164" s="334" t="s">
        <v>127</v>
      </c>
      <c r="H164" s="299">
        <f>IF($E164=1,IF($D164&lt;15,VLOOKUP(G164,data!$B$3:$E$32,2,0)*$D164,(VLOOKUP(G164,data!$B$3:$E$32,2,0)*14)+(VLOOKUP(G164,data!$B$3:$E$32,3,0))*($D164-14)),0)</f>
        <v>0</v>
      </c>
      <c r="I164" s="334" t="s">
        <v>127</v>
      </c>
      <c r="J164" s="299">
        <f>IF($E164=1,VLOOKUP(I164,data!$B$35:$D$39,2,0),0)</f>
        <v>0</v>
      </c>
      <c r="K164" s="300">
        <f>IF(AND(H164&lt;&gt;0,J164&lt;&gt;0)=FALSE,0,data!$C$43)</f>
        <v>0</v>
      </c>
      <c r="L164" s="338">
        <f t="shared" si="7"/>
        <v>0</v>
      </c>
      <c r="M164" s="293">
        <f t="shared" si="14"/>
        <v>0</v>
      </c>
      <c r="N164" s="293">
        <f t="shared" si="12"/>
        <v>0</v>
      </c>
      <c r="O164" s="293">
        <f t="shared" si="13"/>
        <v>0</v>
      </c>
    </row>
    <row r="165" spans="1:15" ht="18" hidden="1" customHeight="1" x14ac:dyDescent="0.3">
      <c r="A165" s="301"/>
      <c r="B165" s="290" t="s">
        <v>287</v>
      </c>
      <c r="C165" s="291"/>
      <c r="D165" s="297"/>
      <c r="E165" s="293">
        <f t="shared" si="11"/>
        <v>0</v>
      </c>
      <c r="F165" s="298">
        <f>IF(E165=1,data!$C$41*D165,0)</f>
        <v>0</v>
      </c>
      <c r="G165" s="334" t="s">
        <v>127</v>
      </c>
      <c r="H165" s="299">
        <f>IF($E165=1,IF($D165&lt;15,VLOOKUP(G165,data!$B$3:$E$32,2,0)*$D165,(VLOOKUP(G165,data!$B$3:$E$32,2,0)*14)+(VLOOKUP(G165,data!$B$3:$E$32,3,0))*($D165-14)),0)</f>
        <v>0</v>
      </c>
      <c r="I165" s="334" t="s">
        <v>127</v>
      </c>
      <c r="J165" s="299">
        <f>IF($E165=1,VLOOKUP(I165,data!$B$35:$D$39,2,0),0)</f>
        <v>0</v>
      </c>
      <c r="K165" s="300">
        <f>IF(AND(H165&lt;&gt;0,J165&lt;&gt;0)=FALSE,0,data!$C$43)</f>
        <v>0</v>
      </c>
      <c r="L165" s="338">
        <f t="shared" si="7"/>
        <v>0</v>
      </c>
      <c r="M165" s="293">
        <f t="shared" si="14"/>
        <v>0</v>
      </c>
      <c r="N165" s="293">
        <f t="shared" si="12"/>
        <v>0</v>
      </c>
      <c r="O165" s="293">
        <f t="shared" si="13"/>
        <v>0</v>
      </c>
    </row>
    <row r="166" spans="1:15" ht="18" hidden="1" customHeight="1" x14ac:dyDescent="0.3">
      <c r="A166" s="301"/>
      <c r="B166" s="290" t="s">
        <v>288</v>
      </c>
      <c r="C166" s="291"/>
      <c r="D166" s="297"/>
      <c r="E166" s="293">
        <f t="shared" si="11"/>
        <v>0</v>
      </c>
      <c r="F166" s="298">
        <f>IF(E166=1,data!$C$41*D166,0)</f>
        <v>0</v>
      </c>
      <c r="G166" s="334" t="s">
        <v>127</v>
      </c>
      <c r="H166" s="299">
        <f>IF($E166=1,IF($D166&lt;15,VLOOKUP(G166,data!$B$3:$E$32,2,0)*$D166,(VLOOKUP(G166,data!$B$3:$E$32,2,0)*14)+(VLOOKUP(G166,data!$B$3:$E$32,3,0))*($D166-14)),0)</f>
        <v>0</v>
      </c>
      <c r="I166" s="334" t="s">
        <v>127</v>
      </c>
      <c r="J166" s="299">
        <f>IF($E166=1,VLOOKUP(I166,data!$B$35:$D$39,2,0),0)</f>
        <v>0</v>
      </c>
      <c r="K166" s="300">
        <f>IF(AND(H166&lt;&gt;0,J166&lt;&gt;0)=FALSE,0,data!$C$43)</f>
        <v>0</v>
      </c>
      <c r="L166" s="338">
        <f t="shared" si="7"/>
        <v>0</v>
      </c>
      <c r="M166" s="293">
        <f t="shared" si="14"/>
        <v>0</v>
      </c>
      <c r="N166" s="293">
        <f t="shared" si="12"/>
        <v>0</v>
      </c>
      <c r="O166" s="293">
        <f t="shared" si="13"/>
        <v>0</v>
      </c>
    </row>
    <row r="167" spans="1:15" ht="18" hidden="1" customHeight="1" x14ac:dyDescent="0.3">
      <c r="A167" s="301"/>
      <c r="B167" s="290" t="s">
        <v>289</v>
      </c>
      <c r="C167" s="291"/>
      <c r="D167" s="297"/>
      <c r="E167" s="293">
        <f t="shared" si="11"/>
        <v>0</v>
      </c>
      <c r="F167" s="298">
        <f>IF(E167=1,data!$C$41*D167,0)</f>
        <v>0</v>
      </c>
      <c r="G167" s="334" t="s">
        <v>127</v>
      </c>
      <c r="H167" s="299">
        <f>IF($E167=1,IF($D167&lt;15,VLOOKUP(G167,data!$B$3:$E$32,2,0)*$D167,(VLOOKUP(G167,data!$B$3:$E$32,2,0)*14)+(VLOOKUP(G167,data!$B$3:$E$32,3,0))*($D167-14)),0)</f>
        <v>0</v>
      </c>
      <c r="I167" s="334" t="s">
        <v>127</v>
      </c>
      <c r="J167" s="299">
        <f>IF($E167=1,VLOOKUP(I167,data!$B$35:$D$39,2,0),0)</f>
        <v>0</v>
      </c>
      <c r="K167" s="300">
        <f>IF(AND(H167&lt;&gt;0,J167&lt;&gt;0)=FALSE,0,data!$C$43)</f>
        <v>0</v>
      </c>
      <c r="L167" s="338">
        <f t="shared" si="7"/>
        <v>0</v>
      </c>
      <c r="M167" s="293">
        <f t="shared" si="14"/>
        <v>0</v>
      </c>
      <c r="N167" s="293">
        <f t="shared" si="12"/>
        <v>0</v>
      </c>
      <c r="O167" s="293">
        <f t="shared" si="13"/>
        <v>0</v>
      </c>
    </row>
    <row r="168" spans="1:15" ht="18" hidden="1" customHeight="1" x14ac:dyDescent="0.3">
      <c r="A168" s="301"/>
      <c r="B168" s="290" t="s">
        <v>290</v>
      </c>
      <c r="C168" s="291"/>
      <c r="D168" s="297"/>
      <c r="E168" s="293">
        <f t="shared" si="11"/>
        <v>0</v>
      </c>
      <c r="F168" s="298">
        <f>IF(E168=1,data!$C$41*D168,0)</f>
        <v>0</v>
      </c>
      <c r="G168" s="334" t="s">
        <v>127</v>
      </c>
      <c r="H168" s="299">
        <f>IF($E168=1,IF($D168&lt;15,VLOOKUP(G168,data!$B$3:$E$32,2,0)*$D168,(VLOOKUP(G168,data!$B$3:$E$32,2,0)*14)+(VLOOKUP(G168,data!$B$3:$E$32,3,0))*($D168-14)),0)</f>
        <v>0</v>
      </c>
      <c r="I168" s="334" t="s">
        <v>127</v>
      </c>
      <c r="J168" s="299">
        <f>IF($E168=1,VLOOKUP(I168,data!$B$35:$D$39,2,0),0)</f>
        <v>0</v>
      </c>
      <c r="K168" s="300">
        <f>IF(AND(H168&lt;&gt;0,J168&lt;&gt;0)=FALSE,0,data!$C$43)</f>
        <v>0</v>
      </c>
      <c r="L168" s="338">
        <f t="shared" si="7"/>
        <v>0</v>
      </c>
      <c r="M168" s="293">
        <f t="shared" si="14"/>
        <v>0</v>
      </c>
      <c r="N168" s="293">
        <f t="shared" si="12"/>
        <v>0</v>
      </c>
      <c r="O168" s="293">
        <f t="shared" si="13"/>
        <v>0</v>
      </c>
    </row>
    <row r="169" spans="1:15" ht="18" hidden="1" customHeight="1" x14ac:dyDescent="0.3">
      <c r="A169" s="301"/>
      <c r="B169" s="290" t="s">
        <v>291</v>
      </c>
      <c r="C169" s="291"/>
      <c r="D169" s="297"/>
      <c r="E169" s="293">
        <f t="shared" si="11"/>
        <v>0</v>
      </c>
      <c r="F169" s="298">
        <f>IF(E169=1,data!$C$41*D169,0)</f>
        <v>0</v>
      </c>
      <c r="G169" s="334" t="s">
        <v>127</v>
      </c>
      <c r="H169" s="299">
        <f>IF($E169=1,IF($D169&lt;15,VLOOKUP(G169,data!$B$3:$E$32,2,0)*$D169,(VLOOKUP(G169,data!$B$3:$E$32,2,0)*14)+(VLOOKUP(G169,data!$B$3:$E$32,3,0))*($D169-14)),0)</f>
        <v>0</v>
      </c>
      <c r="I169" s="334" t="s">
        <v>127</v>
      </c>
      <c r="J169" s="299">
        <f>IF($E169=1,VLOOKUP(I169,data!$B$35:$D$39,2,0),0)</f>
        <v>0</v>
      </c>
      <c r="K169" s="300">
        <f>IF(AND(H169&lt;&gt;0,J169&lt;&gt;0)=FALSE,0,data!$C$43)</f>
        <v>0</v>
      </c>
      <c r="L169" s="338">
        <f t="shared" si="7"/>
        <v>0</v>
      </c>
      <c r="M169" s="293">
        <f t="shared" si="14"/>
        <v>0</v>
      </c>
      <c r="N169" s="293">
        <f t="shared" si="12"/>
        <v>0</v>
      </c>
      <c r="O169" s="293">
        <f t="shared" si="13"/>
        <v>0</v>
      </c>
    </row>
    <row r="170" spans="1:15" ht="18" hidden="1" customHeight="1" x14ac:dyDescent="0.3">
      <c r="A170" s="301"/>
      <c r="B170" s="290" t="s">
        <v>292</v>
      </c>
      <c r="C170" s="291"/>
      <c r="D170" s="297"/>
      <c r="E170" s="293">
        <f t="shared" si="11"/>
        <v>0</v>
      </c>
      <c r="F170" s="298">
        <f>IF(E170=1,data!$C$41*D170,0)</f>
        <v>0</v>
      </c>
      <c r="G170" s="334" t="s">
        <v>127</v>
      </c>
      <c r="H170" s="299">
        <f>IF($E170=1,IF($D170&lt;15,VLOOKUP(G170,data!$B$3:$E$32,2,0)*$D170,(VLOOKUP(G170,data!$B$3:$E$32,2,0)*14)+(VLOOKUP(G170,data!$B$3:$E$32,3,0))*($D170-14)),0)</f>
        <v>0</v>
      </c>
      <c r="I170" s="334" t="s">
        <v>127</v>
      </c>
      <c r="J170" s="299">
        <f>IF($E170=1,VLOOKUP(I170,data!$B$35:$D$39,2,0),0)</f>
        <v>0</v>
      </c>
      <c r="K170" s="300">
        <f>IF(AND(H170&lt;&gt;0,J170&lt;&gt;0)=FALSE,0,data!$C$43)</f>
        <v>0</v>
      </c>
      <c r="L170" s="338">
        <f t="shared" si="7"/>
        <v>0</v>
      </c>
      <c r="M170" s="293">
        <f t="shared" si="14"/>
        <v>0</v>
      </c>
      <c r="N170" s="293">
        <f t="shared" si="12"/>
        <v>0</v>
      </c>
      <c r="O170" s="293">
        <f t="shared" si="13"/>
        <v>0</v>
      </c>
    </row>
    <row r="171" spans="1:15" ht="18" hidden="1" customHeight="1" x14ac:dyDescent="0.3">
      <c r="A171" s="301"/>
      <c r="B171" s="290" t="s">
        <v>293</v>
      </c>
      <c r="C171" s="291"/>
      <c r="D171" s="297"/>
      <c r="E171" s="293">
        <f t="shared" si="11"/>
        <v>0</v>
      </c>
      <c r="F171" s="298">
        <f>IF(E171=1,data!$C$41*D171,0)</f>
        <v>0</v>
      </c>
      <c r="G171" s="334" t="s">
        <v>127</v>
      </c>
      <c r="H171" s="299">
        <f>IF($E171=1,IF($D171&lt;15,VLOOKUP(G171,data!$B$3:$E$32,2,0)*$D171,(VLOOKUP(G171,data!$B$3:$E$32,2,0)*14)+(VLOOKUP(G171,data!$B$3:$E$32,3,0))*($D171-14)),0)</f>
        <v>0</v>
      </c>
      <c r="I171" s="334" t="s">
        <v>127</v>
      </c>
      <c r="J171" s="299">
        <f>IF($E171=1,VLOOKUP(I171,data!$B$35:$D$39,2,0),0)</f>
        <v>0</v>
      </c>
      <c r="K171" s="300">
        <f>IF(AND(H171&lt;&gt;0,J171&lt;&gt;0)=FALSE,0,data!$C$43)</f>
        <v>0</v>
      </c>
      <c r="L171" s="338">
        <f t="shared" si="7"/>
        <v>0</v>
      </c>
      <c r="M171" s="293">
        <f t="shared" si="14"/>
        <v>0</v>
      </c>
      <c r="N171" s="293">
        <f t="shared" si="12"/>
        <v>0</v>
      </c>
      <c r="O171" s="293">
        <f t="shared" si="13"/>
        <v>0</v>
      </c>
    </row>
    <row r="172" spans="1:15" ht="18" hidden="1" customHeight="1" x14ac:dyDescent="0.3">
      <c r="A172" s="301"/>
      <c r="B172" s="290" t="s">
        <v>294</v>
      </c>
      <c r="C172" s="291"/>
      <c r="D172" s="297"/>
      <c r="E172" s="293">
        <f t="shared" si="11"/>
        <v>0</v>
      </c>
      <c r="F172" s="298">
        <f>IF(E172=1,data!$C$41*D172,0)</f>
        <v>0</v>
      </c>
      <c r="G172" s="334" t="s">
        <v>127</v>
      </c>
      <c r="H172" s="299">
        <f>IF($E172=1,IF($D172&lt;15,VLOOKUP(G172,data!$B$3:$E$32,2,0)*$D172,(VLOOKUP(G172,data!$B$3:$E$32,2,0)*14)+(VLOOKUP(G172,data!$B$3:$E$32,3,0))*($D172-14)),0)</f>
        <v>0</v>
      </c>
      <c r="I172" s="334" t="s">
        <v>127</v>
      </c>
      <c r="J172" s="299">
        <f>IF($E172=1,VLOOKUP(I172,data!$B$35:$D$39,2,0),0)</f>
        <v>0</v>
      </c>
      <c r="K172" s="300">
        <f>IF(AND(H172&lt;&gt;0,J172&lt;&gt;0)=FALSE,0,data!$C$43)</f>
        <v>0</v>
      </c>
      <c r="L172" s="338">
        <f t="shared" si="7"/>
        <v>0</v>
      </c>
      <c r="M172" s="293">
        <f t="shared" si="14"/>
        <v>0</v>
      </c>
      <c r="N172" s="293">
        <f t="shared" si="12"/>
        <v>0</v>
      </c>
      <c r="O172" s="293">
        <f t="shared" si="13"/>
        <v>0</v>
      </c>
    </row>
    <row r="173" spans="1:15" ht="18" hidden="1" customHeight="1" x14ac:dyDescent="0.3">
      <c r="A173" s="301"/>
      <c r="B173" s="290" t="s">
        <v>295</v>
      </c>
      <c r="C173" s="291"/>
      <c r="D173" s="297"/>
      <c r="E173" s="293">
        <f t="shared" si="11"/>
        <v>0</v>
      </c>
      <c r="F173" s="298">
        <f>IF(E173=1,data!$C$41*D173,0)</f>
        <v>0</v>
      </c>
      <c r="G173" s="334" t="s">
        <v>127</v>
      </c>
      <c r="H173" s="299">
        <f>IF($E173=1,IF($D173&lt;15,VLOOKUP(G173,data!$B$3:$E$32,2,0)*$D173,(VLOOKUP(G173,data!$B$3:$E$32,2,0)*14)+(VLOOKUP(G173,data!$B$3:$E$32,3,0))*($D173-14)),0)</f>
        <v>0</v>
      </c>
      <c r="I173" s="334" t="s">
        <v>127</v>
      </c>
      <c r="J173" s="299">
        <f>IF($E173=1,VLOOKUP(I173,data!$B$35:$D$39,2,0),0)</f>
        <v>0</v>
      </c>
      <c r="K173" s="300">
        <f>IF(AND(H173&lt;&gt;0,J173&lt;&gt;0)=FALSE,0,data!$C$43)</f>
        <v>0</v>
      </c>
      <c r="L173" s="338">
        <f t="shared" si="7"/>
        <v>0</v>
      </c>
      <c r="M173" s="293">
        <f t="shared" si="14"/>
        <v>0</v>
      </c>
      <c r="N173" s="293">
        <f t="shared" si="12"/>
        <v>0</v>
      </c>
      <c r="O173" s="293">
        <f t="shared" si="13"/>
        <v>0</v>
      </c>
    </row>
    <row r="174" spans="1:15" ht="18" hidden="1" customHeight="1" x14ac:dyDescent="0.3">
      <c r="A174" s="301"/>
      <c r="B174" s="290" t="s">
        <v>296</v>
      </c>
      <c r="C174" s="291"/>
      <c r="D174" s="297"/>
      <c r="E174" s="293">
        <f t="shared" si="11"/>
        <v>0</v>
      </c>
      <c r="F174" s="298">
        <f>IF(E174=1,data!$C$41*D174,0)</f>
        <v>0</v>
      </c>
      <c r="G174" s="334" t="s">
        <v>127</v>
      </c>
      <c r="H174" s="299">
        <f>IF($E174=1,IF($D174&lt;15,VLOOKUP(G174,data!$B$3:$E$32,2,0)*$D174,(VLOOKUP(G174,data!$B$3:$E$32,2,0)*14)+(VLOOKUP(G174,data!$B$3:$E$32,3,0))*($D174-14)),0)</f>
        <v>0</v>
      </c>
      <c r="I174" s="334" t="s">
        <v>127</v>
      </c>
      <c r="J174" s="299">
        <f>IF($E174=1,VLOOKUP(I174,data!$B$35:$D$39,2,0),0)</f>
        <v>0</v>
      </c>
      <c r="K174" s="300">
        <f>IF(AND(H174&lt;&gt;0,J174&lt;&gt;0)=FALSE,0,data!$C$43)</f>
        <v>0</v>
      </c>
      <c r="L174" s="338">
        <f t="shared" si="7"/>
        <v>0</v>
      </c>
      <c r="M174" s="293">
        <f t="shared" si="14"/>
        <v>0</v>
      </c>
      <c r="N174" s="293">
        <f t="shared" si="12"/>
        <v>0</v>
      </c>
      <c r="O174" s="293">
        <f t="shared" si="13"/>
        <v>0</v>
      </c>
    </row>
    <row r="175" spans="1:15" ht="18" hidden="1" customHeight="1" x14ac:dyDescent="0.3">
      <c r="A175" s="301"/>
      <c r="B175" s="290" t="s">
        <v>297</v>
      </c>
      <c r="C175" s="291"/>
      <c r="D175" s="297"/>
      <c r="E175" s="293">
        <f t="shared" si="11"/>
        <v>0</v>
      </c>
      <c r="F175" s="298">
        <f>IF(E175=1,data!$C$41*D175,0)</f>
        <v>0</v>
      </c>
      <c r="G175" s="334" t="s">
        <v>127</v>
      </c>
      <c r="H175" s="299">
        <f>IF($E175=1,IF($D175&lt;15,VLOOKUP(G175,data!$B$3:$E$32,2,0)*$D175,(VLOOKUP(G175,data!$B$3:$E$32,2,0)*14)+(VLOOKUP(G175,data!$B$3:$E$32,3,0))*($D175-14)),0)</f>
        <v>0</v>
      </c>
      <c r="I175" s="334" t="s">
        <v>127</v>
      </c>
      <c r="J175" s="299">
        <f>IF($E175=1,VLOOKUP(I175,data!$B$35:$D$39,2,0),0)</f>
        <v>0</v>
      </c>
      <c r="K175" s="300">
        <f>IF(AND(H175&lt;&gt;0,J175&lt;&gt;0)=FALSE,0,data!$C$43)</f>
        <v>0</v>
      </c>
      <c r="L175" s="338">
        <f t="shared" si="7"/>
        <v>0</v>
      </c>
      <c r="M175" s="293">
        <f t="shared" si="14"/>
        <v>0</v>
      </c>
      <c r="N175" s="293">
        <f t="shared" si="12"/>
        <v>0</v>
      </c>
      <c r="O175" s="293">
        <f t="shared" si="13"/>
        <v>0</v>
      </c>
    </row>
    <row r="176" spans="1:15" ht="18" hidden="1" customHeight="1" x14ac:dyDescent="0.3">
      <c r="A176" s="301"/>
      <c r="B176" s="290" t="s">
        <v>298</v>
      </c>
      <c r="C176" s="291"/>
      <c r="D176" s="297"/>
      <c r="E176" s="293">
        <f t="shared" si="11"/>
        <v>0</v>
      </c>
      <c r="F176" s="298">
        <f>IF(E176=1,data!$C$41*D176,0)</f>
        <v>0</v>
      </c>
      <c r="G176" s="334" t="s">
        <v>127</v>
      </c>
      <c r="H176" s="299">
        <f>IF($E176=1,IF($D176&lt;15,VLOOKUP(G176,data!$B$3:$E$32,2,0)*$D176,(VLOOKUP(G176,data!$B$3:$E$32,2,0)*14)+(VLOOKUP(G176,data!$B$3:$E$32,3,0))*($D176-14)),0)</f>
        <v>0</v>
      </c>
      <c r="I176" s="334" t="s">
        <v>127</v>
      </c>
      <c r="J176" s="299">
        <f>IF($E176=1,VLOOKUP(I176,data!$B$35:$D$39,2,0),0)</f>
        <v>0</v>
      </c>
      <c r="K176" s="300">
        <f>IF(AND(H176&lt;&gt;0,J176&lt;&gt;0)=FALSE,0,data!$C$43)</f>
        <v>0</v>
      </c>
      <c r="L176" s="338">
        <f t="shared" si="7"/>
        <v>0</v>
      </c>
      <c r="M176" s="293">
        <f t="shared" si="14"/>
        <v>0</v>
      </c>
      <c r="N176" s="293">
        <f t="shared" si="12"/>
        <v>0</v>
      </c>
      <c r="O176" s="293">
        <f t="shared" si="13"/>
        <v>0</v>
      </c>
    </row>
    <row r="177" spans="1:15" ht="18" hidden="1" customHeight="1" x14ac:dyDescent="0.3">
      <c r="A177" s="301"/>
      <c r="B177" s="290" t="s">
        <v>299</v>
      </c>
      <c r="C177" s="291"/>
      <c r="D177" s="297"/>
      <c r="E177" s="293">
        <f t="shared" si="11"/>
        <v>0</v>
      </c>
      <c r="F177" s="298">
        <f>IF(E177=1,data!$C$41*D177,0)</f>
        <v>0</v>
      </c>
      <c r="G177" s="334" t="s">
        <v>127</v>
      </c>
      <c r="H177" s="299">
        <f>IF($E177=1,IF($D177&lt;15,VLOOKUP(G177,data!$B$3:$E$32,2,0)*$D177,(VLOOKUP(G177,data!$B$3:$E$32,2,0)*14)+(VLOOKUP(G177,data!$B$3:$E$32,3,0))*($D177-14)),0)</f>
        <v>0</v>
      </c>
      <c r="I177" s="334" t="s">
        <v>127</v>
      </c>
      <c r="J177" s="299">
        <f>IF($E177=1,VLOOKUP(I177,data!$B$35:$D$39,2,0),0)</f>
        <v>0</v>
      </c>
      <c r="K177" s="300">
        <f>IF(AND(H177&lt;&gt;0,J177&lt;&gt;0)=FALSE,0,data!$C$43)</f>
        <v>0</v>
      </c>
      <c r="L177" s="338">
        <f t="shared" si="7"/>
        <v>0</v>
      </c>
      <c r="M177" s="293">
        <f t="shared" si="14"/>
        <v>0</v>
      </c>
      <c r="N177" s="293">
        <f t="shared" si="12"/>
        <v>0</v>
      </c>
      <c r="O177" s="293">
        <f t="shared" si="13"/>
        <v>0</v>
      </c>
    </row>
    <row r="178" spans="1:15" ht="18" hidden="1" customHeight="1" x14ac:dyDescent="0.3">
      <c r="A178" s="301"/>
      <c r="B178" s="290" t="s">
        <v>300</v>
      </c>
      <c r="C178" s="291"/>
      <c r="D178" s="297"/>
      <c r="E178" s="293">
        <f t="shared" si="11"/>
        <v>0</v>
      </c>
      <c r="F178" s="298">
        <f>IF(E178=1,data!$C$41*D178,0)</f>
        <v>0</v>
      </c>
      <c r="G178" s="334" t="s">
        <v>127</v>
      </c>
      <c r="H178" s="299">
        <f>IF($E178=1,IF($D178&lt;15,VLOOKUP(G178,data!$B$3:$E$32,2,0)*$D178,(VLOOKUP(G178,data!$B$3:$E$32,2,0)*14)+(VLOOKUP(G178,data!$B$3:$E$32,3,0))*($D178-14)),0)</f>
        <v>0</v>
      </c>
      <c r="I178" s="334" t="s">
        <v>127</v>
      </c>
      <c r="J178" s="299">
        <f>IF($E178=1,VLOOKUP(I178,data!$B$35:$D$39,2,0),0)</f>
        <v>0</v>
      </c>
      <c r="K178" s="300">
        <f>IF(AND(H178&lt;&gt;0,J178&lt;&gt;0)=FALSE,0,data!$C$43)</f>
        <v>0</v>
      </c>
      <c r="L178" s="338">
        <f t="shared" si="7"/>
        <v>0</v>
      </c>
      <c r="M178" s="293">
        <f t="shared" si="14"/>
        <v>0</v>
      </c>
      <c r="N178" s="293">
        <f t="shared" si="12"/>
        <v>0</v>
      </c>
      <c r="O178" s="293">
        <f t="shared" si="13"/>
        <v>0</v>
      </c>
    </row>
    <row r="179" spans="1:15" ht="18" hidden="1" customHeight="1" x14ac:dyDescent="0.3">
      <c r="A179" s="301"/>
      <c r="B179" s="290" t="s">
        <v>301</v>
      </c>
      <c r="C179" s="291"/>
      <c r="D179" s="297"/>
      <c r="E179" s="293">
        <f t="shared" si="11"/>
        <v>0</v>
      </c>
      <c r="F179" s="298">
        <f>IF(E179=1,data!$C$41*D179,0)</f>
        <v>0</v>
      </c>
      <c r="G179" s="334" t="s">
        <v>127</v>
      </c>
      <c r="H179" s="299">
        <f>IF($E179=1,IF($D179&lt;15,VLOOKUP(G179,data!$B$3:$E$32,2,0)*$D179,(VLOOKUP(G179,data!$B$3:$E$32,2,0)*14)+(VLOOKUP(G179,data!$B$3:$E$32,3,0))*($D179-14)),0)</f>
        <v>0</v>
      </c>
      <c r="I179" s="334" t="s">
        <v>127</v>
      </c>
      <c r="J179" s="299">
        <f>IF($E179=1,VLOOKUP(I179,data!$B$35:$D$39,2,0),0)</f>
        <v>0</v>
      </c>
      <c r="K179" s="300">
        <f>IF(AND(H179&lt;&gt;0,J179&lt;&gt;0)=FALSE,0,data!$C$43)</f>
        <v>0</v>
      </c>
      <c r="L179" s="338">
        <f t="shared" si="7"/>
        <v>0</v>
      </c>
      <c r="M179" s="293">
        <f t="shared" si="14"/>
        <v>0</v>
      </c>
      <c r="N179" s="293">
        <f t="shared" si="12"/>
        <v>0</v>
      </c>
      <c r="O179" s="293">
        <f t="shared" si="13"/>
        <v>0</v>
      </c>
    </row>
    <row r="180" spans="1:15" ht="18" hidden="1" customHeight="1" x14ac:dyDescent="0.3">
      <c r="A180" s="301"/>
      <c r="B180" s="290" t="s">
        <v>302</v>
      </c>
      <c r="C180" s="291"/>
      <c r="D180" s="297"/>
      <c r="E180" s="293">
        <f t="shared" si="11"/>
        <v>0</v>
      </c>
      <c r="F180" s="298">
        <f>IF(E180=1,data!$C$41*D180,0)</f>
        <v>0</v>
      </c>
      <c r="G180" s="334" t="s">
        <v>127</v>
      </c>
      <c r="H180" s="299">
        <f>IF($E180=1,IF($D180&lt;15,VLOOKUP(G180,data!$B$3:$E$32,2,0)*$D180,(VLOOKUP(G180,data!$B$3:$E$32,2,0)*14)+(VLOOKUP(G180,data!$B$3:$E$32,3,0))*($D180-14)),0)</f>
        <v>0</v>
      </c>
      <c r="I180" s="334" t="s">
        <v>127</v>
      </c>
      <c r="J180" s="299">
        <f>IF($E180=1,VLOOKUP(I180,data!$B$35:$D$39,2,0),0)</f>
        <v>0</v>
      </c>
      <c r="K180" s="300">
        <f>IF(AND(H180&lt;&gt;0,J180&lt;&gt;0)=FALSE,0,data!$C$43)</f>
        <v>0</v>
      </c>
      <c r="L180" s="338">
        <f t="shared" si="7"/>
        <v>0</v>
      </c>
      <c r="M180" s="293">
        <f t="shared" si="14"/>
        <v>0</v>
      </c>
      <c r="N180" s="293">
        <f t="shared" si="12"/>
        <v>0</v>
      </c>
      <c r="O180" s="293">
        <f t="shared" si="13"/>
        <v>0</v>
      </c>
    </row>
    <row r="181" spans="1:15" ht="18" hidden="1" customHeight="1" x14ac:dyDescent="0.3">
      <c r="A181" s="301"/>
      <c r="B181" s="290" t="s">
        <v>303</v>
      </c>
      <c r="C181" s="291"/>
      <c r="D181" s="297"/>
      <c r="E181" s="293">
        <f t="shared" si="11"/>
        <v>0</v>
      </c>
      <c r="F181" s="298">
        <f>IF(E181=1,data!$C$41*D181,0)</f>
        <v>0</v>
      </c>
      <c r="G181" s="334" t="s">
        <v>127</v>
      </c>
      <c r="H181" s="299">
        <f>IF($E181=1,IF($D181&lt;15,VLOOKUP(G181,data!$B$3:$E$32,2,0)*$D181,(VLOOKUP(G181,data!$B$3:$E$32,2,0)*14)+(VLOOKUP(G181,data!$B$3:$E$32,3,0))*($D181-14)),0)</f>
        <v>0</v>
      </c>
      <c r="I181" s="334" t="s">
        <v>127</v>
      </c>
      <c r="J181" s="299">
        <f>IF($E181=1,VLOOKUP(I181,data!$B$35:$D$39,2,0),0)</f>
        <v>0</v>
      </c>
      <c r="K181" s="300">
        <f>IF(AND(H181&lt;&gt;0,J181&lt;&gt;0)=FALSE,0,data!$C$43)</f>
        <v>0</v>
      </c>
      <c r="L181" s="338">
        <f t="shared" si="7"/>
        <v>0</v>
      </c>
      <c r="M181" s="293">
        <f t="shared" si="14"/>
        <v>0</v>
      </c>
      <c r="N181" s="293">
        <f t="shared" si="12"/>
        <v>0</v>
      </c>
      <c r="O181" s="293">
        <f t="shared" si="13"/>
        <v>0</v>
      </c>
    </row>
    <row r="182" spans="1:15" ht="18" hidden="1" customHeight="1" x14ac:dyDescent="0.3">
      <c r="A182" s="301"/>
      <c r="B182" s="290" t="s">
        <v>304</v>
      </c>
      <c r="C182" s="291"/>
      <c r="D182" s="297"/>
      <c r="E182" s="293">
        <f t="shared" si="11"/>
        <v>0</v>
      </c>
      <c r="F182" s="298">
        <f>IF(E182=1,data!$C$41*D182,0)</f>
        <v>0</v>
      </c>
      <c r="G182" s="334" t="s">
        <v>127</v>
      </c>
      <c r="H182" s="299">
        <f>IF($E182=1,IF($D182&lt;15,VLOOKUP(G182,data!$B$3:$E$32,2,0)*$D182,(VLOOKUP(G182,data!$B$3:$E$32,2,0)*14)+(VLOOKUP(G182,data!$B$3:$E$32,3,0))*($D182-14)),0)</f>
        <v>0</v>
      </c>
      <c r="I182" s="334" t="s">
        <v>127</v>
      </c>
      <c r="J182" s="299">
        <f>IF($E182=1,VLOOKUP(I182,data!$B$35:$D$39,2,0),0)</f>
        <v>0</v>
      </c>
      <c r="K182" s="300">
        <f>IF(AND(H182&lt;&gt;0,J182&lt;&gt;0)=FALSE,0,data!$C$43)</f>
        <v>0</v>
      </c>
      <c r="L182" s="338">
        <f t="shared" si="7"/>
        <v>0</v>
      </c>
      <c r="M182" s="293">
        <f t="shared" si="14"/>
        <v>0</v>
      </c>
      <c r="N182" s="293">
        <f t="shared" si="12"/>
        <v>0</v>
      </c>
      <c r="O182" s="293">
        <f t="shared" si="13"/>
        <v>0</v>
      </c>
    </row>
    <row r="183" spans="1:15" ht="18" hidden="1" customHeight="1" x14ac:dyDescent="0.3">
      <c r="A183" s="301"/>
      <c r="B183" s="290" t="s">
        <v>305</v>
      </c>
      <c r="C183" s="291"/>
      <c r="D183" s="297"/>
      <c r="E183" s="293">
        <f t="shared" si="11"/>
        <v>0</v>
      </c>
      <c r="F183" s="298">
        <f>IF(E183=1,data!$C$41*D183,0)</f>
        <v>0</v>
      </c>
      <c r="G183" s="334" t="s">
        <v>127</v>
      </c>
      <c r="H183" s="299">
        <f>IF($E183=1,IF($D183&lt;15,VLOOKUP(G183,data!$B$3:$E$32,2,0)*$D183,(VLOOKUP(G183,data!$B$3:$E$32,2,0)*14)+(VLOOKUP(G183,data!$B$3:$E$32,3,0))*($D183-14)),0)</f>
        <v>0</v>
      </c>
      <c r="I183" s="334" t="s">
        <v>127</v>
      </c>
      <c r="J183" s="299">
        <f>IF($E183=1,VLOOKUP(I183,data!$B$35:$D$39,2,0),0)</f>
        <v>0</v>
      </c>
      <c r="K183" s="300">
        <f>IF(AND(H183&lt;&gt;0,J183&lt;&gt;0)=FALSE,0,data!$C$43)</f>
        <v>0</v>
      </c>
      <c r="L183" s="338">
        <f t="shared" si="7"/>
        <v>0</v>
      </c>
      <c r="M183" s="293">
        <f t="shared" si="14"/>
        <v>0</v>
      </c>
      <c r="N183" s="293">
        <f t="shared" si="12"/>
        <v>0</v>
      </c>
      <c r="O183" s="293">
        <f t="shared" si="13"/>
        <v>0</v>
      </c>
    </row>
    <row r="184" spans="1:15" ht="18" hidden="1" customHeight="1" x14ac:dyDescent="0.3">
      <c r="A184" s="301"/>
      <c r="B184" s="290" t="s">
        <v>306</v>
      </c>
      <c r="C184" s="291"/>
      <c r="D184" s="297"/>
      <c r="E184" s="293">
        <f t="shared" si="11"/>
        <v>0</v>
      </c>
      <c r="F184" s="298">
        <f>IF(E184=1,data!$C$41*D184,0)</f>
        <v>0</v>
      </c>
      <c r="G184" s="334" t="s">
        <v>127</v>
      </c>
      <c r="H184" s="299">
        <f>IF($E184=1,IF($D184&lt;15,VLOOKUP(G184,data!$B$3:$E$32,2,0)*$D184,(VLOOKUP(G184,data!$B$3:$E$32,2,0)*14)+(VLOOKUP(G184,data!$B$3:$E$32,3,0))*($D184-14)),0)</f>
        <v>0</v>
      </c>
      <c r="I184" s="334" t="s">
        <v>127</v>
      </c>
      <c r="J184" s="299">
        <f>IF($E184=1,VLOOKUP(I184,data!$B$35:$D$39,2,0),0)</f>
        <v>0</v>
      </c>
      <c r="K184" s="300">
        <f>IF(AND(H184&lt;&gt;0,J184&lt;&gt;0)=FALSE,0,data!$C$43)</f>
        <v>0</v>
      </c>
      <c r="L184" s="338">
        <f t="shared" si="7"/>
        <v>0</v>
      </c>
      <c r="M184" s="293">
        <f t="shared" si="14"/>
        <v>0</v>
      </c>
      <c r="N184" s="293">
        <f t="shared" si="12"/>
        <v>0</v>
      </c>
      <c r="O184" s="293">
        <f t="shared" si="13"/>
        <v>0</v>
      </c>
    </row>
    <row r="185" spans="1:15" ht="18" hidden="1" customHeight="1" x14ac:dyDescent="0.3">
      <c r="A185" s="301"/>
      <c r="B185" s="290" t="s">
        <v>307</v>
      </c>
      <c r="C185" s="291"/>
      <c r="D185" s="297"/>
      <c r="E185" s="293">
        <f t="shared" si="11"/>
        <v>0</v>
      </c>
      <c r="F185" s="298">
        <f>IF(E185=1,data!$C$41*D185,0)</f>
        <v>0</v>
      </c>
      <c r="G185" s="334" t="s">
        <v>127</v>
      </c>
      <c r="H185" s="299">
        <f>IF($E185=1,IF($D185&lt;15,VLOOKUP(G185,data!$B$3:$E$32,2,0)*$D185,(VLOOKUP(G185,data!$B$3:$E$32,2,0)*14)+(VLOOKUP(G185,data!$B$3:$E$32,3,0))*($D185-14)),0)</f>
        <v>0</v>
      </c>
      <c r="I185" s="334" t="s">
        <v>127</v>
      </c>
      <c r="J185" s="299">
        <f>IF($E185=1,VLOOKUP(I185,data!$B$35:$D$39,2,0),0)</f>
        <v>0</v>
      </c>
      <c r="K185" s="300">
        <f>IF(AND(H185&lt;&gt;0,J185&lt;&gt;0)=FALSE,0,data!$C$43)</f>
        <v>0</v>
      </c>
      <c r="L185" s="338">
        <f t="shared" si="7"/>
        <v>0</v>
      </c>
      <c r="M185" s="293">
        <f t="shared" si="14"/>
        <v>0</v>
      </c>
      <c r="N185" s="293">
        <f t="shared" si="12"/>
        <v>0</v>
      </c>
      <c r="O185" s="293">
        <f t="shared" si="13"/>
        <v>0</v>
      </c>
    </row>
    <row r="186" spans="1:15" ht="18" hidden="1" customHeight="1" x14ac:dyDescent="0.3">
      <c r="A186" s="301"/>
      <c r="B186" s="290" t="s">
        <v>308</v>
      </c>
      <c r="C186" s="291"/>
      <c r="D186" s="297"/>
      <c r="E186" s="293">
        <f t="shared" si="11"/>
        <v>0</v>
      </c>
      <c r="F186" s="298">
        <f>IF(E186=1,data!$C$41*D186,0)</f>
        <v>0</v>
      </c>
      <c r="G186" s="334" t="s">
        <v>127</v>
      </c>
      <c r="H186" s="299">
        <f>IF($E186=1,IF($D186&lt;15,VLOOKUP(G186,data!$B$3:$E$32,2,0)*$D186,(VLOOKUP(G186,data!$B$3:$E$32,2,0)*14)+(VLOOKUP(G186,data!$B$3:$E$32,3,0))*($D186-14)),0)</f>
        <v>0</v>
      </c>
      <c r="I186" s="334" t="s">
        <v>127</v>
      </c>
      <c r="J186" s="299">
        <f>IF($E186=1,VLOOKUP(I186,data!$B$35:$D$39,2,0),0)</f>
        <v>0</v>
      </c>
      <c r="K186" s="300">
        <f>IF(AND(H186&lt;&gt;0,J186&lt;&gt;0)=FALSE,0,data!$C$43)</f>
        <v>0</v>
      </c>
      <c r="L186" s="338">
        <f t="shared" si="7"/>
        <v>0</v>
      </c>
      <c r="M186" s="293">
        <f t="shared" si="14"/>
        <v>0</v>
      </c>
      <c r="N186" s="293">
        <f t="shared" si="12"/>
        <v>0</v>
      </c>
      <c r="O186" s="293">
        <f t="shared" si="13"/>
        <v>0</v>
      </c>
    </row>
    <row r="187" spans="1:15" ht="18" hidden="1" customHeight="1" x14ac:dyDescent="0.3">
      <c r="A187" s="301"/>
      <c r="B187" s="290" t="s">
        <v>309</v>
      </c>
      <c r="C187" s="291"/>
      <c r="D187" s="297"/>
      <c r="E187" s="293">
        <f t="shared" si="11"/>
        <v>0</v>
      </c>
      <c r="F187" s="298">
        <f>IF(E187=1,data!$C$41*D187,0)</f>
        <v>0</v>
      </c>
      <c r="G187" s="334" t="s">
        <v>127</v>
      </c>
      <c r="H187" s="299">
        <f>IF($E187=1,IF($D187&lt;15,VLOOKUP(G187,data!$B$3:$E$32,2,0)*$D187,(VLOOKUP(G187,data!$B$3:$E$32,2,0)*14)+(VLOOKUP(G187,data!$B$3:$E$32,3,0))*($D187-14)),0)</f>
        <v>0</v>
      </c>
      <c r="I187" s="334" t="s">
        <v>127</v>
      </c>
      <c r="J187" s="299">
        <f>IF($E187=1,VLOOKUP(I187,data!$B$35:$D$39,2,0),0)</f>
        <v>0</v>
      </c>
      <c r="K187" s="300">
        <f>IF(AND(H187&lt;&gt;0,J187&lt;&gt;0)=FALSE,0,data!$C$43)</f>
        <v>0</v>
      </c>
      <c r="L187" s="338">
        <f t="shared" si="7"/>
        <v>0</v>
      </c>
      <c r="M187" s="293">
        <f t="shared" si="14"/>
        <v>0</v>
      </c>
      <c r="N187" s="293">
        <f t="shared" si="12"/>
        <v>0</v>
      </c>
      <c r="O187" s="293">
        <f t="shared" si="13"/>
        <v>0</v>
      </c>
    </row>
    <row r="188" spans="1:15" ht="18" hidden="1" customHeight="1" x14ac:dyDescent="0.3">
      <c r="A188" s="301"/>
      <c r="B188" s="290" t="s">
        <v>310</v>
      </c>
      <c r="C188" s="291"/>
      <c r="D188" s="297"/>
      <c r="E188" s="293">
        <f t="shared" si="11"/>
        <v>0</v>
      </c>
      <c r="F188" s="298">
        <f>IF(E188=1,data!$C$41*D188,0)</f>
        <v>0</v>
      </c>
      <c r="G188" s="334" t="s">
        <v>127</v>
      </c>
      <c r="H188" s="299">
        <f>IF($E188=1,IF($D188&lt;15,VLOOKUP(G188,data!$B$3:$E$32,2,0)*$D188,(VLOOKUP(G188,data!$B$3:$E$32,2,0)*14)+(VLOOKUP(G188,data!$B$3:$E$32,3,0))*($D188-14)),0)</f>
        <v>0</v>
      </c>
      <c r="I188" s="334" t="s">
        <v>127</v>
      </c>
      <c r="J188" s="299">
        <f>IF($E188=1,VLOOKUP(I188,data!$B$35:$D$39,2,0),0)</f>
        <v>0</v>
      </c>
      <c r="K188" s="300">
        <f>IF(AND(H188&lt;&gt;0,J188&lt;&gt;0)=FALSE,0,data!$C$43)</f>
        <v>0</v>
      </c>
      <c r="L188" s="338">
        <f t="shared" si="7"/>
        <v>0</v>
      </c>
      <c r="M188" s="293">
        <f t="shared" si="14"/>
        <v>0</v>
      </c>
      <c r="N188" s="293">
        <f t="shared" si="12"/>
        <v>0</v>
      </c>
      <c r="O188" s="293">
        <f t="shared" si="13"/>
        <v>0</v>
      </c>
    </row>
    <row r="189" spans="1:15" ht="18" hidden="1" customHeight="1" x14ac:dyDescent="0.3">
      <c r="A189" s="301"/>
      <c r="B189" s="290" t="s">
        <v>311</v>
      </c>
      <c r="C189" s="291"/>
      <c r="D189" s="297"/>
      <c r="E189" s="293">
        <f t="shared" si="11"/>
        <v>0</v>
      </c>
      <c r="F189" s="298">
        <f>IF(E189=1,data!$C$41*D189,0)</f>
        <v>0</v>
      </c>
      <c r="G189" s="334" t="s">
        <v>127</v>
      </c>
      <c r="H189" s="299">
        <f>IF($E189=1,IF($D189&lt;15,VLOOKUP(G189,data!$B$3:$E$32,2,0)*$D189,(VLOOKUP(G189,data!$B$3:$E$32,2,0)*14)+(VLOOKUP(G189,data!$B$3:$E$32,3,0))*($D189-14)),0)</f>
        <v>0</v>
      </c>
      <c r="I189" s="334" t="s">
        <v>127</v>
      </c>
      <c r="J189" s="299">
        <f>IF($E189=1,VLOOKUP(I189,data!$B$35:$D$39,2,0),0)</f>
        <v>0</v>
      </c>
      <c r="K189" s="300">
        <f>IF(AND(H189&lt;&gt;0,J189&lt;&gt;0)=FALSE,0,data!$C$43)</f>
        <v>0</v>
      </c>
      <c r="L189" s="338">
        <f t="shared" si="7"/>
        <v>0</v>
      </c>
      <c r="M189" s="293">
        <f t="shared" si="14"/>
        <v>0</v>
      </c>
      <c r="N189" s="293">
        <f t="shared" si="12"/>
        <v>0</v>
      </c>
      <c r="O189" s="293">
        <f t="shared" si="13"/>
        <v>0</v>
      </c>
    </row>
    <row r="190" spans="1:15" ht="18" hidden="1" customHeight="1" x14ac:dyDescent="0.3">
      <c r="A190" s="301"/>
      <c r="B190" s="290" t="s">
        <v>312</v>
      </c>
      <c r="C190" s="291"/>
      <c r="D190" s="297"/>
      <c r="E190" s="293">
        <f t="shared" si="11"/>
        <v>0</v>
      </c>
      <c r="F190" s="298">
        <f>IF(E190=1,data!$C$41*D190,0)</f>
        <v>0</v>
      </c>
      <c r="G190" s="334" t="s">
        <v>127</v>
      </c>
      <c r="H190" s="299">
        <f>IF($E190=1,IF($D190&lt;15,VLOOKUP(G190,data!$B$3:$E$32,2,0)*$D190,(VLOOKUP(G190,data!$B$3:$E$32,2,0)*14)+(VLOOKUP(G190,data!$B$3:$E$32,3,0))*($D190-14)),0)</f>
        <v>0</v>
      </c>
      <c r="I190" s="334" t="s">
        <v>127</v>
      </c>
      <c r="J190" s="299">
        <f>IF($E190=1,VLOOKUP(I190,data!$B$35:$D$39,2,0),0)</f>
        <v>0</v>
      </c>
      <c r="K190" s="300">
        <f>IF(AND(H190&lt;&gt;0,J190&lt;&gt;0)=FALSE,0,data!$C$43)</f>
        <v>0</v>
      </c>
      <c r="L190" s="338">
        <f t="shared" si="7"/>
        <v>0</v>
      </c>
      <c r="M190" s="293">
        <f t="shared" si="14"/>
        <v>0</v>
      </c>
      <c r="N190" s="293">
        <f t="shared" si="12"/>
        <v>0</v>
      </c>
      <c r="O190" s="293">
        <f t="shared" si="13"/>
        <v>0</v>
      </c>
    </row>
    <row r="191" spans="1:15" ht="18" hidden="1" customHeight="1" x14ac:dyDescent="0.3">
      <c r="A191" s="301"/>
      <c r="B191" s="290" t="s">
        <v>313</v>
      </c>
      <c r="C191" s="291"/>
      <c r="D191" s="297"/>
      <c r="E191" s="293">
        <f t="shared" si="11"/>
        <v>0</v>
      </c>
      <c r="F191" s="298">
        <f>IF(E191=1,data!$C$41*D191,0)</f>
        <v>0</v>
      </c>
      <c r="G191" s="334" t="s">
        <v>127</v>
      </c>
      <c r="H191" s="299">
        <f>IF($E191=1,IF($D191&lt;15,VLOOKUP(G191,data!$B$3:$E$32,2,0)*$D191,(VLOOKUP(G191,data!$B$3:$E$32,2,0)*14)+(VLOOKUP(G191,data!$B$3:$E$32,3,0))*($D191-14)),0)</f>
        <v>0</v>
      </c>
      <c r="I191" s="334" t="s">
        <v>127</v>
      </c>
      <c r="J191" s="299">
        <f>IF($E191=1,VLOOKUP(I191,data!$B$35:$D$39,2,0),0)</f>
        <v>0</v>
      </c>
      <c r="K191" s="300">
        <f>IF(AND(H191&lt;&gt;0,J191&lt;&gt;0)=FALSE,0,data!$C$43)</f>
        <v>0</v>
      </c>
      <c r="L191" s="338">
        <f t="shared" si="7"/>
        <v>0</v>
      </c>
      <c r="M191" s="293">
        <f t="shared" si="14"/>
        <v>0</v>
      </c>
      <c r="N191" s="293">
        <f t="shared" si="12"/>
        <v>0</v>
      </c>
      <c r="O191" s="293">
        <f t="shared" si="13"/>
        <v>0</v>
      </c>
    </row>
    <row r="192" spans="1:15" ht="18" hidden="1" customHeight="1" x14ac:dyDescent="0.3">
      <c r="A192" s="301"/>
      <c r="B192" s="290" t="s">
        <v>314</v>
      </c>
      <c r="C192" s="291"/>
      <c r="D192" s="297"/>
      <c r="E192" s="293">
        <f t="shared" si="11"/>
        <v>0</v>
      </c>
      <c r="F192" s="298">
        <f>IF(E192=1,data!$C$41*D192,0)</f>
        <v>0</v>
      </c>
      <c r="G192" s="334" t="s">
        <v>127</v>
      </c>
      <c r="H192" s="299">
        <f>IF($E192=1,IF($D192&lt;15,VLOOKUP(G192,data!$B$3:$E$32,2,0)*$D192,(VLOOKUP(G192,data!$B$3:$E$32,2,0)*14)+(VLOOKUP(G192,data!$B$3:$E$32,3,0))*($D192-14)),0)</f>
        <v>0</v>
      </c>
      <c r="I192" s="334" t="s">
        <v>127</v>
      </c>
      <c r="J192" s="299">
        <f>IF($E192=1,VLOOKUP(I192,data!$B$35:$D$39,2,0),0)</f>
        <v>0</v>
      </c>
      <c r="K192" s="300">
        <f>IF(AND(H192&lt;&gt;0,J192&lt;&gt;0)=FALSE,0,data!$C$43)</f>
        <v>0</v>
      </c>
      <c r="L192" s="338">
        <f t="shared" si="7"/>
        <v>0</v>
      </c>
      <c r="M192" s="293">
        <f t="shared" si="14"/>
        <v>0</v>
      </c>
      <c r="N192" s="293">
        <f t="shared" si="12"/>
        <v>0</v>
      </c>
      <c r="O192" s="293">
        <f t="shared" si="13"/>
        <v>0</v>
      </c>
    </row>
    <row r="193" spans="1:15" ht="18" hidden="1" customHeight="1" x14ac:dyDescent="0.3">
      <c r="A193" s="301"/>
      <c r="B193" s="290" t="s">
        <v>315</v>
      </c>
      <c r="C193" s="291"/>
      <c r="D193" s="297"/>
      <c r="E193" s="293">
        <f t="shared" si="11"/>
        <v>0</v>
      </c>
      <c r="F193" s="298">
        <f>IF(E193=1,data!$C$41*D193,0)</f>
        <v>0</v>
      </c>
      <c r="G193" s="334" t="s">
        <v>127</v>
      </c>
      <c r="H193" s="299">
        <f>IF($E193=1,IF($D193&lt;15,VLOOKUP(G193,data!$B$3:$E$32,2,0)*$D193,(VLOOKUP(G193,data!$B$3:$E$32,2,0)*14)+(VLOOKUP(G193,data!$B$3:$E$32,3,0))*($D193-14)),0)</f>
        <v>0</v>
      </c>
      <c r="I193" s="334" t="s">
        <v>127</v>
      </c>
      <c r="J193" s="299">
        <f>IF($E193=1,VLOOKUP(I193,data!$B$35:$D$39,2,0),0)</f>
        <v>0</v>
      </c>
      <c r="K193" s="300">
        <f>IF(AND(H193&lt;&gt;0,J193&lt;&gt;0)=FALSE,0,data!$C$43)</f>
        <v>0</v>
      </c>
      <c r="L193" s="338">
        <f t="shared" si="7"/>
        <v>0</v>
      </c>
      <c r="M193" s="293">
        <f t="shared" si="14"/>
        <v>0</v>
      </c>
      <c r="N193" s="293">
        <f t="shared" si="12"/>
        <v>0</v>
      </c>
      <c r="O193" s="293">
        <f t="shared" si="13"/>
        <v>0</v>
      </c>
    </row>
    <row r="194" spans="1:15" ht="18" hidden="1" customHeight="1" x14ac:dyDescent="0.3">
      <c r="A194" s="301"/>
      <c r="B194" s="290" t="s">
        <v>316</v>
      </c>
      <c r="C194" s="291"/>
      <c r="D194" s="297"/>
      <c r="E194" s="293">
        <f t="shared" si="11"/>
        <v>0</v>
      </c>
      <c r="F194" s="298">
        <f>IF(E194=1,data!$C$41*D194,0)</f>
        <v>0</v>
      </c>
      <c r="G194" s="334" t="s">
        <v>127</v>
      </c>
      <c r="H194" s="299">
        <f>IF($E194=1,IF($D194&lt;15,VLOOKUP(G194,data!$B$3:$E$32,2,0)*$D194,(VLOOKUP(G194,data!$B$3:$E$32,2,0)*14)+(VLOOKUP(G194,data!$B$3:$E$32,3,0))*($D194-14)),0)</f>
        <v>0</v>
      </c>
      <c r="I194" s="334" t="s">
        <v>127</v>
      </c>
      <c r="J194" s="299">
        <f>IF($E194=1,VLOOKUP(I194,data!$B$35:$D$39,2,0),0)</f>
        <v>0</v>
      </c>
      <c r="K194" s="300">
        <f>IF(AND(H194&lt;&gt;0,J194&lt;&gt;0)=FALSE,0,data!$C$43)</f>
        <v>0</v>
      </c>
      <c r="L194" s="338">
        <f t="shared" si="7"/>
        <v>0</v>
      </c>
      <c r="M194" s="293">
        <f t="shared" si="14"/>
        <v>0</v>
      </c>
      <c r="N194" s="293">
        <f t="shared" si="12"/>
        <v>0</v>
      </c>
      <c r="O194" s="293">
        <f t="shared" si="13"/>
        <v>0</v>
      </c>
    </row>
    <row r="195" spans="1:15" ht="18" hidden="1" customHeight="1" x14ac:dyDescent="0.3">
      <c r="A195" s="301"/>
      <c r="B195" s="290" t="s">
        <v>317</v>
      </c>
      <c r="C195" s="291"/>
      <c r="D195" s="297"/>
      <c r="E195" s="293">
        <f t="shared" si="11"/>
        <v>0</v>
      </c>
      <c r="F195" s="298">
        <f>IF(E195=1,data!$C$41*D195,0)</f>
        <v>0</v>
      </c>
      <c r="G195" s="334" t="s">
        <v>127</v>
      </c>
      <c r="H195" s="299">
        <f>IF($E195=1,IF($D195&lt;15,VLOOKUP(G195,data!$B$3:$E$32,2,0)*$D195,(VLOOKUP(G195,data!$B$3:$E$32,2,0)*14)+(VLOOKUP(G195,data!$B$3:$E$32,3,0))*($D195-14)),0)</f>
        <v>0</v>
      </c>
      <c r="I195" s="334" t="s">
        <v>127</v>
      </c>
      <c r="J195" s="299">
        <f>IF($E195=1,VLOOKUP(I195,data!$B$35:$D$39,2,0),0)</f>
        <v>0</v>
      </c>
      <c r="K195" s="300">
        <f>IF(AND(H195&lt;&gt;0,J195&lt;&gt;0)=FALSE,0,data!$C$43)</f>
        <v>0</v>
      </c>
      <c r="L195" s="338">
        <f t="shared" si="7"/>
        <v>0</v>
      </c>
      <c r="M195" s="293">
        <f t="shared" si="14"/>
        <v>0</v>
      </c>
      <c r="N195" s="293">
        <f t="shared" si="12"/>
        <v>0</v>
      </c>
      <c r="O195" s="293">
        <f t="shared" si="13"/>
        <v>0</v>
      </c>
    </row>
    <row r="196" spans="1:15" ht="18" hidden="1" customHeight="1" x14ac:dyDescent="0.3">
      <c r="A196" s="301"/>
      <c r="B196" s="290" t="s">
        <v>318</v>
      </c>
      <c r="C196" s="291"/>
      <c r="D196" s="297"/>
      <c r="E196" s="293">
        <f t="shared" si="11"/>
        <v>0</v>
      </c>
      <c r="F196" s="298">
        <f>IF(E196=1,data!$C$41*D196,0)</f>
        <v>0</v>
      </c>
      <c r="G196" s="334" t="s">
        <v>127</v>
      </c>
      <c r="H196" s="299">
        <f>IF($E196=1,IF($D196&lt;15,VLOOKUP(G196,data!$B$3:$E$32,2,0)*$D196,(VLOOKUP(G196,data!$B$3:$E$32,2,0)*14)+(VLOOKUP(G196,data!$B$3:$E$32,3,0))*($D196-14)),0)</f>
        <v>0</v>
      </c>
      <c r="I196" s="334" t="s">
        <v>127</v>
      </c>
      <c r="J196" s="299">
        <f>IF($E196=1,VLOOKUP(I196,data!$B$35:$D$39,2,0),0)</f>
        <v>0</v>
      </c>
      <c r="K196" s="300">
        <f>IF(AND(H196&lt;&gt;0,J196&lt;&gt;0)=FALSE,0,data!$C$43)</f>
        <v>0</v>
      </c>
      <c r="L196" s="338">
        <f t="shared" si="7"/>
        <v>0</v>
      </c>
      <c r="M196" s="293">
        <f t="shared" si="14"/>
        <v>0</v>
      </c>
      <c r="N196" s="293">
        <f t="shared" si="12"/>
        <v>0</v>
      </c>
      <c r="O196" s="293">
        <f t="shared" si="13"/>
        <v>0</v>
      </c>
    </row>
    <row r="197" spans="1:15" ht="18" hidden="1" customHeight="1" x14ac:dyDescent="0.3">
      <c r="A197" s="301"/>
      <c r="B197" s="290" t="s">
        <v>319</v>
      </c>
      <c r="C197" s="291"/>
      <c r="D197" s="297"/>
      <c r="E197" s="293">
        <f t="shared" si="11"/>
        <v>0</v>
      </c>
      <c r="F197" s="298">
        <f>IF(E197=1,data!$C$41*D197,0)</f>
        <v>0</v>
      </c>
      <c r="G197" s="334" t="s">
        <v>127</v>
      </c>
      <c r="H197" s="299">
        <f>IF($E197=1,IF($D197&lt;15,VLOOKUP(G197,data!$B$3:$E$32,2,0)*$D197,(VLOOKUP(G197,data!$B$3:$E$32,2,0)*14)+(VLOOKUP(G197,data!$B$3:$E$32,3,0))*($D197-14)),0)</f>
        <v>0</v>
      </c>
      <c r="I197" s="334" t="s">
        <v>127</v>
      </c>
      <c r="J197" s="299">
        <f>IF($E197=1,VLOOKUP(I197,data!$B$35:$D$39,2,0),0)</f>
        <v>0</v>
      </c>
      <c r="K197" s="300">
        <f>IF(AND(H197&lt;&gt;0,J197&lt;&gt;0)=FALSE,0,data!$C$43)</f>
        <v>0</v>
      </c>
      <c r="L197" s="338">
        <f t="shared" si="7"/>
        <v>0</v>
      </c>
      <c r="M197" s="293">
        <f t="shared" si="14"/>
        <v>0</v>
      </c>
      <c r="N197" s="293">
        <f t="shared" si="12"/>
        <v>0</v>
      </c>
      <c r="O197" s="293">
        <f t="shared" si="13"/>
        <v>0</v>
      </c>
    </row>
    <row r="198" spans="1:15" ht="18" hidden="1" customHeight="1" x14ac:dyDescent="0.3">
      <c r="A198" s="301"/>
      <c r="B198" s="290" t="s">
        <v>320</v>
      </c>
      <c r="C198" s="291"/>
      <c r="D198" s="297"/>
      <c r="E198" s="293">
        <f t="shared" si="11"/>
        <v>0</v>
      </c>
      <c r="F198" s="298">
        <f>IF(E198=1,data!$C$41*D198,0)</f>
        <v>0</v>
      </c>
      <c r="G198" s="334" t="s">
        <v>127</v>
      </c>
      <c r="H198" s="299">
        <f>IF($E198=1,IF($D198&lt;15,VLOOKUP(G198,data!$B$3:$E$32,2,0)*$D198,(VLOOKUP(G198,data!$B$3:$E$32,2,0)*14)+(VLOOKUP(G198,data!$B$3:$E$32,3,0))*($D198-14)),0)</f>
        <v>0</v>
      </c>
      <c r="I198" s="334" t="s">
        <v>127</v>
      </c>
      <c r="J198" s="299">
        <f>IF($E198=1,VLOOKUP(I198,data!$B$35:$D$39,2,0),0)</f>
        <v>0</v>
      </c>
      <c r="K198" s="300">
        <f>IF(AND(H198&lt;&gt;0,J198&lt;&gt;0)=FALSE,0,data!$C$43)</f>
        <v>0</v>
      </c>
      <c r="L198" s="338">
        <f t="shared" si="7"/>
        <v>0</v>
      </c>
      <c r="M198" s="293">
        <f t="shared" si="14"/>
        <v>0</v>
      </c>
      <c r="N198" s="293">
        <f t="shared" si="12"/>
        <v>0</v>
      </c>
      <c r="O198" s="293">
        <f t="shared" si="13"/>
        <v>0</v>
      </c>
    </row>
    <row r="199" spans="1:15" ht="18" hidden="1" customHeight="1" x14ac:dyDescent="0.3">
      <c r="A199" s="301"/>
      <c r="B199" s="290" t="s">
        <v>321</v>
      </c>
      <c r="C199" s="291"/>
      <c r="D199" s="297"/>
      <c r="E199" s="293">
        <f t="shared" si="11"/>
        <v>0</v>
      </c>
      <c r="F199" s="298">
        <f>IF(E199=1,data!$C$41*D199,0)</f>
        <v>0</v>
      </c>
      <c r="G199" s="334" t="s">
        <v>127</v>
      </c>
      <c r="H199" s="299">
        <f>IF($E199=1,IF($D199&lt;15,VLOOKUP(G199,data!$B$3:$E$32,2,0)*$D199,(VLOOKUP(G199,data!$B$3:$E$32,2,0)*14)+(VLOOKUP(G199,data!$B$3:$E$32,3,0))*($D199-14)),0)</f>
        <v>0</v>
      </c>
      <c r="I199" s="334" t="s">
        <v>127</v>
      </c>
      <c r="J199" s="299">
        <f>IF($E199=1,VLOOKUP(I199,data!$B$35:$D$39,2,0),0)</f>
        <v>0</v>
      </c>
      <c r="K199" s="300">
        <f>IF(AND(H199&lt;&gt;0,J199&lt;&gt;0)=FALSE,0,data!$C$43)</f>
        <v>0</v>
      </c>
      <c r="L199" s="338">
        <f t="shared" si="7"/>
        <v>0</v>
      </c>
      <c r="M199" s="293">
        <f t="shared" si="14"/>
        <v>0</v>
      </c>
      <c r="N199" s="293">
        <f t="shared" si="12"/>
        <v>0</v>
      </c>
      <c r="O199" s="293">
        <f t="shared" si="13"/>
        <v>0</v>
      </c>
    </row>
    <row r="200" spans="1:15" ht="18" hidden="1" customHeight="1" x14ac:dyDescent="0.3">
      <c r="A200" s="301"/>
      <c r="B200" s="290" t="s">
        <v>322</v>
      </c>
      <c r="C200" s="291"/>
      <c r="D200" s="297"/>
      <c r="E200" s="293">
        <f t="shared" ref="E200:E263" si="15">IF(C200&gt;0,IF(D200&gt;0,1,0),0)</f>
        <v>0</v>
      </c>
      <c r="F200" s="298">
        <f>IF(E200=1,data!$C$41*D200,0)</f>
        <v>0</v>
      </c>
      <c r="G200" s="334" t="s">
        <v>127</v>
      </c>
      <c r="H200" s="299">
        <f>IF($E200=1,IF($D200&lt;15,VLOOKUP(G200,data!$B$3:$E$32,2,0)*$D200,(VLOOKUP(G200,data!$B$3:$E$32,2,0)*14)+(VLOOKUP(G200,data!$B$3:$E$32,3,0))*($D200-14)),0)</f>
        <v>0</v>
      </c>
      <c r="I200" s="334" t="s">
        <v>127</v>
      </c>
      <c r="J200" s="299">
        <f>IF($E200=1,VLOOKUP(I200,data!$B$35:$D$39,2,0),0)</f>
        <v>0</v>
      </c>
      <c r="K200" s="300">
        <f>IF(AND(H200&lt;&gt;0,J200&lt;&gt;0)=FALSE,0,data!$C$43)</f>
        <v>0</v>
      </c>
      <c r="L200" s="338">
        <f t="shared" si="7"/>
        <v>0</v>
      </c>
      <c r="M200" s="293">
        <f t="shared" si="14"/>
        <v>0</v>
      </c>
      <c r="N200" s="293">
        <f t="shared" ref="N200:N263" si="16">IF(M200=1,D200,0)</f>
        <v>0</v>
      </c>
      <c r="O200" s="293">
        <f t="shared" ref="O200:O263" si="17">IF(OR(G200="Spojené Království",G200="Norsko",G200="Island"),L200,0)</f>
        <v>0</v>
      </c>
    </row>
    <row r="201" spans="1:15" ht="18" hidden="1" customHeight="1" x14ac:dyDescent="0.3">
      <c r="A201" s="301"/>
      <c r="B201" s="290" t="s">
        <v>323</v>
      </c>
      <c r="C201" s="291"/>
      <c r="D201" s="297"/>
      <c r="E201" s="293">
        <f t="shared" si="15"/>
        <v>0</v>
      </c>
      <c r="F201" s="298">
        <f>IF(E201=1,data!$C$41*D201,0)</f>
        <v>0</v>
      </c>
      <c r="G201" s="334" t="s">
        <v>127</v>
      </c>
      <c r="H201" s="299">
        <f>IF($E201=1,IF($D201&lt;15,VLOOKUP(G201,data!$B$3:$E$32,2,0)*$D201,(VLOOKUP(G201,data!$B$3:$E$32,2,0)*14)+(VLOOKUP(G201,data!$B$3:$E$32,3,0))*($D201-14)),0)</f>
        <v>0</v>
      </c>
      <c r="I201" s="334" t="s">
        <v>127</v>
      </c>
      <c r="J201" s="299">
        <f>IF($E201=1,VLOOKUP(I201,data!$B$35:$D$39,2,0),0)</f>
        <v>0</v>
      </c>
      <c r="K201" s="300">
        <f>IF(AND(H201&lt;&gt;0,J201&lt;&gt;0)=FALSE,0,data!$C$43)</f>
        <v>0</v>
      </c>
      <c r="L201" s="338">
        <f t="shared" si="7"/>
        <v>0</v>
      </c>
      <c r="M201" s="293">
        <f t="shared" si="14"/>
        <v>0</v>
      </c>
      <c r="N201" s="293">
        <f t="shared" si="16"/>
        <v>0</v>
      </c>
      <c r="O201" s="293">
        <f t="shared" si="17"/>
        <v>0</v>
      </c>
    </row>
    <row r="202" spans="1:15" ht="18" hidden="1" customHeight="1" x14ac:dyDescent="0.3">
      <c r="A202" s="301"/>
      <c r="B202" s="290" t="s">
        <v>324</v>
      </c>
      <c r="C202" s="291"/>
      <c r="D202" s="297"/>
      <c r="E202" s="293">
        <f t="shared" si="15"/>
        <v>0</v>
      </c>
      <c r="F202" s="298">
        <f>IF(E202=1,data!$C$41*D202,0)</f>
        <v>0</v>
      </c>
      <c r="G202" s="334" t="s">
        <v>127</v>
      </c>
      <c r="H202" s="299">
        <f>IF($E202=1,IF($D202&lt;15,VLOOKUP(G202,data!$B$3:$E$32,2,0)*$D202,(VLOOKUP(G202,data!$B$3:$E$32,2,0)*14)+(VLOOKUP(G202,data!$B$3:$E$32,3,0))*($D202-14)),0)</f>
        <v>0</v>
      </c>
      <c r="I202" s="334" t="s">
        <v>127</v>
      </c>
      <c r="J202" s="299">
        <f>IF($E202=1,VLOOKUP(I202,data!$B$35:$D$39,2,0),0)</f>
        <v>0</v>
      </c>
      <c r="K202" s="300">
        <f>IF(AND(H202&lt;&gt;0,J202&lt;&gt;0)=FALSE,0,data!$C$43)</f>
        <v>0</v>
      </c>
      <c r="L202" s="338">
        <f t="shared" si="7"/>
        <v>0</v>
      </c>
      <c r="M202" s="293">
        <f t="shared" si="14"/>
        <v>0</v>
      </c>
      <c r="N202" s="293">
        <f t="shared" si="16"/>
        <v>0</v>
      </c>
      <c r="O202" s="293">
        <f t="shared" si="17"/>
        <v>0</v>
      </c>
    </row>
    <row r="203" spans="1:15" ht="18" hidden="1" customHeight="1" x14ac:dyDescent="0.3">
      <c r="A203" s="301"/>
      <c r="B203" s="290" t="s">
        <v>325</v>
      </c>
      <c r="C203" s="291"/>
      <c r="D203" s="297"/>
      <c r="E203" s="293">
        <f t="shared" si="15"/>
        <v>0</v>
      </c>
      <c r="F203" s="298">
        <f>IF(E203=1,data!$C$41*D203,0)</f>
        <v>0</v>
      </c>
      <c r="G203" s="334" t="s">
        <v>127</v>
      </c>
      <c r="H203" s="299">
        <f>IF($E203=1,IF($D203&lt;15,VLOOKUP(G203,data!$B$3:$E$32,2,0)*$D203,(VLOOKUP(G203,data!$B$3:$E$32,2,0)*14)+(VLOOKUP(G203,data!$B$3:$E$32,3,0))*($D203-14)),0)</f>
        <v>0</v>
      </c>
      <c r="I203" s="334" t="s">
        <v>127</v>
      </c>
      <c r="J203" s="299">
        <f>IF($E203=1,VLOOKUP(I203,data!$B$35:$D$39,2,0),0)</f>
        <v>0</v>
      </c>
      <c r="K203" s="300">
        <f>IF(AND(H203&lt;&gt;0,J203&lt;&gt;0)=FALSE,0,data!$C$43)</f>
        <v>0</v>
      </c>
      <c r="L203" s="338">
        <f t="shared" si="7"/>
        <v>0</v>
      </c>
      <c r="M203" s="293">
        <f t="shared" si="14"/>
        <v>0</v>
      </c>
      <c r="N203" s="293">
        <f t="shared" si="16"/>
        <v>0</v>
      </c>
      <c r="O203" s="293">
        <f t="shared" si="17"/>
        <v>0</v>
      </c>
    </row>
    <row r="204" spans="1:15" ht="18" hidden="1" customHeight="1" x14ac:dyDescent="0.3">
      <c r="A204" s="301"/>
      <c r="B204" s="290" t="s">
        <v>326</v>
      </c>
      <c r="C204" s="291"/>
      <c r="D204" s="297"/>
      <c r="E204" s="293">
        <f t="shared" si="15"/>
        <v>0</v>
      </c>
      <c r="F204" s="298">
        <f>IF(E204=1,data!$C$41*D204,0)</f>
        <v>0</v>
      </c>
      <c r="G204" s="334" t="s">
        <v>127</v>
      </c>
      <c r="H204" s="299">
        <f>IF($E204=1,IF($D204&lt;15,VLOOKUP(G204,data!$B$3:$E$32,2,0)*$D204,(VLOOKUP(G204,data!$B$3:$E$32,2,0)*14)+(VLOOKUP(G204,data!$B$3:$E$32,3,0))*($D204-14)),0)</f>
        <v>0</v>
      </c>
      <c r="I204" s="334" t="s">
        <v>127</v>
      </c>
      <c r="J204" s="299">
        <f>IF($E204=1,VLOOKUP(I204,data!$B$35:$D$39,2,0),0)</f>
        <v>0</v>
      </c>
      <c r="K204" s="300">
        <f>IF(AND(H204&lt;&gt;0,J204&lt;&gt;0)=FALSE,0,data!$C$43)</f>
        <v>0</v>
      </c>
      <c r="L204" s="338">
        <f t="shared" si="7"/>
        <v>0</v>
      </c>
      <c r="M204" s="293">
        <f t="shared" si="14"/>
        <v>0</v>
      </c>
      <c r="N204" s="293">
        <f t="shared" si="16"/>
        <v>0</v>
      </c>
      <c r="O204" s="293">
        <f t="shared" si="17"/>
        <v>0</v>
      </c>
    </row>
    <row r="205" spans="1:15" ht="18" hidden="1" customHeight="1" x14ac:dyDescent="0.3">
      <c r="A205" s="301"/>
      <c r="B205" s="290" t="s">
        <v>327</v>
      </c>
      <c r="C205" s="291"/>
      <c r="D205" s="297"/>
      <c r="E205" s="293">
        <f t="shared" si="15"/>
        <v>0</v>
      </c>
      <c r="F205" s="298">
        <f>IF(E205=1,data!$C$41*D205,0)</f>
        <v>0</v>
      </c>
      <c r="G205" s="334" t="s">
        <v>127</v>
      </c>
      <c r="H205" s="299">
        <f>IF($E205=1,IF($D205&lt;15,VLOOKUP(G205,data!$B$3:$E$32,2,0)*$D205,(VLOOKUP(G205,data!$B$3:$E$32,2,0)*14)+(VLOOKUP(G205,data!$B$3:$E$32,3,0))*($D205-14)),0)</f>
        <v>0</v>
      </c>
      <c r="I205" s="334" t="s">
        <v>127</v>
      </c>
      <c r="J205" s="299">
        <f>IF($E205=1,VLOOKUP(I205,data!$B$35:$D$39,2,0),0)</f>
        <v>0</v>
      </c>
      <c r="K205" s="300">
        <f>IF(AND(H205&lt;&gt;0,J205&lt;&gt;0)=FALSE,0,data!$C$43)</f>
        <v>0</v>
      </c>
      <c r="L205" s="338">
        <f t="shared" si="7"/>
        <v>0</v>
      </c>
      <c r="M205" s="293">
        <f t="shared" si="14"/>
        <v>0</v>
      </c>
      <c r="N205" s="293">
        <f t="shared" si="16"/>
        <v>0</v>
      </c>
      <c r="O205" s="293">
        <f t="shared" si="17"/>
        <v>0</v>
      </c>
    </row>
    <row r="206" spans="1:15" ht="18" hidden="1" customHeight="1" x14ac:dyDescent="0.3">
      <c r="A206" s="301"/>
      <c r="B206" s="290" t="s">
        <v>328</v>
      </c>
      <c r="C206" s="291"/>
      <c r="D206" s="297"/>
      <c r="E206" s="293">
        <f t="shared" si="15"/>
        <v>0</v>
      </c>
      <c r="F206" s="298">
        <f>IF(E206=1,data!$C$41*D206,0)</f>
        <v>0</v>
      </c>
      <c r="G206" s="334" t="s">
        <v>127</v>
      </c>
      <c r="H206" s="299">
        <f>IF($E206=1,IF($D206&lt;15,VLOOKUP(G206,data!$B$3:$E$32,2,0)*$D206,(VLOOKUP(G206,data!$B$3:$E$32,2,0)*14)+(VLOOKUP(G206,data!$B$3:$E$32,3,0))*($D206-14)),0)</f>
        <v>0</v>
      </c>
      <c r="I206" s="334" t="s">
        <v>127</v>
      </c>
      <c r="J206" s="299">
        <f>IF($E206=1,VLOOKUP(I206,data!$B$35:$D$39,2,0),0)</f>
        <v>0</v>
      </c>
      <c r="K206" s="300">
        <f>IF(AND(H206&lt;&gt;0,J206&lt;&gt;0)=FALSE,0,data!$C$43)</f>
        <v>0</v>
      </c>
      <c r="L206" s="338">
        <f t="shared" si="7"/>
        <v>0</v>
      </c>
      <c r="M206" s="293">
        <f t="shared" si="14"/>
        <v>0</v>
      </c>
      <c r="N206" s="293">
        <f t="shared" si="16"/>
        <v>0</v>
      </c>
      <c r="O206" s="293">
        <f t="shared" si="17"/>
        <v>0</v>
      </c>
    </row>
    <row r="207" spans="1:15" ht="18" hidden="1" customHeight="1" x14ac:dyDescent="0.3">
      <c r="A207" s="301"/>
      <c r="B207" s="290" t="s">
        <v>329</v>
      </c>
      <c r="C207" s="291"/>
      <c r="D207" s="297"/>
      <c r="E207" s="293">
        <f t="shared" si="15"/>
        <v>0</v>
      </c>
      <c r="F207" s="298">
        <f>IF(E207=1,data!$C$41*D207,0)</f>
        <v>0</v>
      </c>
      <c r="G207" s="334" t="s">
        <v>127</v>
      </c>
      <c r="H207" s="299">
        <f>IF($E207=1,IF($D207&lt;15,VLOOKUP(G207,data!$B$3:$E$32,2,0)*$D207,(VLOOKUP(G207,data!$B$3:$E$32,2,0)*14)+(VLOOKUP(G207,data!$B$3:$E$32,3,0))*($D207-14)),0)</f>
        <v>0</v>
      </c>
      <c r="I207" s="334" t="s">
        <v>127</v>
      </c>
      <c r="J207" s="299">
        <f>IF($E207=1,VLOOKUP(I207,data!$B$35:$D$39,2,0),0)</f>
        <v>0</v>
      </c>
      <c r="K207" s="300">
        <f>IF(AND(H207&lt;&gt;0,J207&lt;&gt;0)=FALSE,0,data!$C$43)</f>
        <v>0</v>
      </c>
      <c r="L207" s="338">
        <f t="shared" si="7"/>
        <v>0</v>
      </c>
      <c r="M207" s="293">
        <f t="shared" si="14"/>
        <v>0</v>
      </c>
      <c r="N207" s="293">
        <f t="shared" si="16"/>
        <v>0</v>
      </c>
      <c r="O207" s="293">
        <f t="shared" si="17"/>
        <v>0</v>
      </c>
    </row>
    <row r="208" spans="1:15" ht="18" hidden="1" customHeight="1" x14ac:dyDescent="0.3">
      <c r="A208" s="301"/>
      <c r="B208" s="290" t="s">
        <v>330</v>
      </c>
      <c r="C208" s="291"/>
      <c r="D208" s="297"/>
      <c r="E208" s="293">
        <f t="shared" si="15"/>
        <v>0</v>
      </c>
      <c r="F208" s="298">
        <f>IF(E208=1,data!$C$41*D208,0)</f>
        <v>0</v>
      </c>
      <c r="G208" s="334" t="s">
        <v>127</v>
      </c>
      <c r="H208" s="299">
        <f>IF($E208=1,IF($D208&lt;15,VLOOKUP(G208,data!$B$3:$E$32,2,0)*$D208,(VLOOKUP(G208,data!$B$3:$E$32,2,0)*14)+(VLOOKUP(G208,data!$B$3:$E$32,3,0))*($D208-14)),0)</f>
        <v>0</v>
      </c>
      <c r="I208" s="334" t="s">
        <v>127</v>
      </c>
      <c r="J208" s="299">
        <f>IF($E208=1,VLOOKUP(I208,data!$B$35:$D$39,2,0),0)</f>
        <v>0</v>
      </c>
      <c r="K208" s="300">
        <f>IF(AND(H208&lt;&gt;0,J208&lt;&gt;0)=FALSE,0,data!$C$43)</f>
        <v>0</v>
      </c>
      <c r="L208" s="338">
        <f t="shared" si="7"/>
        <v>0</v>
      </c>
      <c r="M208" s="293">
        <f t="shared" ref="M208:M271" si="18">IF(L208&gt;0,1,0)</f>
        <v>0</v>
      </c>
      <c r="N208" s="293">
        <f t="shared" si="16"/>
        <v>0</v>
      </c>
      <c r="O208" s="293">
        <f t="shared" si="17"/>
        <v>0</v>
      </c>
    </row>
    <row r="209" spans="1:15" ht="18" hidden="1" customHeight="1" x14ac:dyDescent="0.3">
      <c r="A209" s="301"/>
      <c r="B209" s="290" t="s">
        <v>331</v>
      </c>
      <c r="C209" s="291"/>
      <c r="D209" s="297"/>
      <c r="E209" s="293">
        <f t="shared" si="15"/>
        <v>0</v>
      </c>
      <c r="F209" s="298">
        <f>IF(E209=1,data!$C$41*D209,0)</f>
        <v>0</v>
      </c>
      <c r="G209" s="334" t="s">
        <v>127</v>
      </c>
      <c r="H209" s="299">
        <f>IF($E209=1,IF($D209&lt;15,VLOOKUP(G209,data!$B$3:$E$32,2,0)*$D209,(VLOOKUP(G209,data!$B$3:$E$32,2,0)*14)+(VLOOKUP(G209,data!$B$3:$E$32,3,0))*($D209-14)),0)</f>
        <v>0</v>
      </c>
      <c r="I209" s="334" t="s">
        <v>127</v>
      </c>
      <c r="J209" s="299">
        <f>IF($E209=1,VLOOKUP(I209,data!$B$35:$D$39,2,0),0)</f>
        <v>0</v>
      </c>
      <c r="K209" s="300">
        <f>IF(AND(H209&lt;&gt;0,J209&lt;&gt;0)=FALSE,0,data!$C$43)</f>
        <v>0</v>
      </c>
      <c r="L209" s="338">
        <f t="shared" si="7"/>
        <v>0</v>
      </c>
      <c r="M209" s="293">
        <f t="shared" si="18"/>
        <v>0</v>
      </c>
      <c r="N209" s="293">
        <f t="shared" si="16"/>
        <v>0</v>
      </c>
      <c r="O209" s="293">
        <f t="shared" si="17"/>
        <v>0</v>
      </c>
    </row>
    <row r="210" spans="1:15" ht="18" hidden="1" customHeight="1" x14ac:dyDescent="0.3">
      <c r="A210" s="301"/>
      <c r="B210" s="290" t="s">
        <v>332</v>
      </c>
      <c r="C210" s="291"/>
      <c r="D210" s="297"/>
      <c r="E210" s="293">
        <f t="shared" si="15"/>
        <v>0</v>
      </c>
      <c r="F210" s="298">
        <f>IF(E210=1,data!$C$41*D210,0)</f>
        <v>0</v>
      </c>
      <c r="G210" s="334" t="s">
        <v>127</v>
      </c>
      <c r="H210" s="299">
        <f>IF($E210=1,IF($D210&lt;15,VLOOKUP(G210,data!$B$3:$E$32,2,0)*$D210,(VLOOKUP(G210,data!$B$3:$E$32,2,0)*14)+(VLOOKUP(G210,data!$B$3:$E$32,3,0))*($D210-14)),0)</f>
        <v>0</v>
      </c>
      <c r="I210" s="334" t="s">
        <v>127</v>
      </c>
      <c r="J210" s="299">
        <f>IF($E210=1,VLOOKUP(I210,data!$B$35:$D$39,2,0),0)</f>
        <v>0</v>
      </c>
      <c r="K210" s="300">
        <f>IF(AND(H210&lt;&gt;0,J210&lt;&gt;0)=FALSE,0,data!$C$43)</f>
        <v>0</v>
      </c>
      <c r="L210" s="338">
        <f t="shared" si="7"/>
        <v>0</v>
      </c>
      <c r="M210" s="293">
        <f t="shared" si="18"/>
        <v>0</v>
      </c>
      <c r="N210" s="293">
        <f t="shared" si="16"/>
        <v>0</v>
      </c>
      <c r="O210" s="293">
        <f t="shared" si="17"/>
        <v>0</v>
      </c>
    </row>
    <row r="211" spans="1:15" ht="18" hidden="1" customHeight="1" x14ac:dyDescent="0.3">
      <c r="A211" s="301"/>
      <c r="B211" s="290" t="s">
        <v>333</v>
      </c>
      <c r="C211" s="291"/>
      <c r="D211" s="297"/>
      <c r="E211" s="293">
        <f t="shared" si="15"/>
        <v>0</v>
      </c>
      <c r="F211" s="298">
        <f>IF(E211=1,data!$C$41*D211,0)</f>
        <v>0</v>
      </c>
      <c r="G211" s="334" t="s">
        <v>127</v>
      </c>
      <c r="H211" s="299">
        <f>IF($E211=1,IF($D211&lt;15,VLOOKUP(G211,data!$B$3:$E$32,2,0)*$D211,(VLOOKUP(G211,data!$B$3:$E$32,2,0)*14)+(VLOOKUP(G211,data!$B$3:$E$32,3,0))*($D211-14)),0)</f>
        <v>0</v>
      </c>
      <c r="I211" s="334" t="s">
        <v>127</v>
      </c>
      <c r="J211" s="299">
        <f>IF($E211=1,VLOOKUP(I211,data!$B$35:$D$39,2,0),0)</f>
        <v>0</v>
      </c>
      <c r="K211" s="300">
        <f>IF(AND(H211&lt;&gt;0,J211&lt;&gt;0)=FALSE,0,data!$C$43)</f>
        <v>0</v>
      </c>
      <c r="L211" s="338">
        <f t="shared" si="7"/>
        <v>0</v>
      </c>
      <c r="M211" s="293">
        <f t="shared" si="18"/>
        <v>0</v>
      </c>
      <c r="N211" s="293">
        <f t="shared" si="16"/>
        <v>0</v>
      </c>
      <c r="O211" s="293">
        <f t="shared" si="17"/>
        <v>0</v>
      </c>
    </row>
    <row r="212" spans="1:15" ht="18" hidden="1" customHeight="1" x14ac:dyDescent="0.3">
      <c r="A212" s="301"/>
      <c r="B212" s="290" t="s">
        <v>334</v>
      </c>
      <c r="C212" s="291"/>
      <c r="D212" s="297"/>
      <c r="E212" s="293">
        <f t="shared" si="15"/>
        <v>0</v>
      </c>
      <c r="F212" s="298">
        <f>IF(E212=1,data!$C$41*D212,0)</f>
        <v>0</v>
      </c>
      <c r="G212" s="334" t="s">
        <v>127</v>
      </c>
      <c r="H212" s="299">
        <f>IF($E212=1,IF($D212&lt;15,VLOOKUP(G212,data!$B$3:$E$32,2,0)*$D212,(VLOOKUP(G212,data!$B$3:$E$32,2,0)*14)+(VLOOKUP(G212,data!$B$3:$E$32,3,0))*($D212-14)),0)</f>
        <v>0</v>
      </c>
      <c r="I212" s="334" t="s">
        <v>127</v>
      </c>
      <c r="J212" s="299">
        <f>IF($E212=1,VLOOKUP(I212,data!$B$35:$D$39,2,0),0)</f>
        <v>0</v>
      </c>
      <c r="K212" s="300">
        <f>IF(AND(H212&lt;&gt;0,J212&lt;&gt;0)=FALSE,0,data!$C$43)</f>
        <v>0</v>
      </c>
      <c r="L212" s="338">
        <f t="shared" si="7"/>
        <v>0</v>
      </c>
      <c r="M212" s="293">
        <f t="shared" si="18"/>
        <v>0</v>
      </c>
      <c r="N212" s="293">
        <f t="shared" si="16"/>
        <v>0</v>
      </c>
      <c r="O212" s="293">
        <f t="shared" si="17"/>
        <v>0</v>
      </c>
    </row>
    <row r="213" spans="1:15" ht="18" hidden="1" customHeight="1" x14ac:dyDescent="0.3">
      <c r="A213" s="301"/>
      <c r="B213" s="290" t="s">
        <v>335</v>
      </c>
      <c r="C213" s="291"/>
      <c r="D213" s="297"/>
      <c r="E213" s="293">
        <f t="shared" si="15"/>
        <v>0</v>
      </c>
      <c r="F213" s="298">
        <f>IF(E213=1,data!$C$41*D213,0)</f>
        <v>0</v>
      </c>
      <c r="G213" s="334" t="s">
        <v>127</v>
      </c>
      <c r="H213" s="299">
        <f>IF($E213=1,IF($D213&lt;15,VLOOKUP(G213,data!$B$3:$E$32,2,0)*$D213,(VLOOKUP(G213,data!$B$3:$E$32,2,0)*14)+(VLOOKUP(G213,data!$B$3:$E$32,3,0))*($D213-14)),0)</f>
        <v>0</v>
      </c>
      <c r="I213" s="334" t="s">
        <v>127</v>
      </c>
      <c r="J213" s="299">
        <f>IF($E213=1,VLOOKUP(I213,data!$B$35:$D$39,2,0),0)</f>
        <v>0</v>
      </c>
      <c r="K213" s="300">
        <f>IF(AND(H213&lt;&gt;0,J213&lt;&gt;0)=FALSE,0,data!$C$43)</f>
        <v>0</v>
      </c>
      <c r="L213" s="338">
        <f t="shared" si="7"/>
        <v>0</v>
      </c>
      <c r="M213" s="293">
        <f t="shared" si="18"/>
        <v>0</v>
      </c>
      <c r="N213" s="293">
        <f t="shared" si="16"/>
        <v>0</v>
      </c>
      <c r="O213" s="293">
        <f t="shared" si="17"/>
        <v>0</v>
      </c>
    </row>
    <row r="214" spans="1:15" ht="18" hidden="1" customHeight="1" x14ac:dyDescent="0.3">
      <c r="A214" s="301"/>
      <c r="B214" s="290" t="s">
        <v>336</v>
      </c>
      <c r="C214" s="291"/>
      <c r="D214" s="297"/>
      <c r="E214" s="293">
        <f t="shared" si="15"/>
        <v>0</v>
      </c>
      <c r="F214" s="298">
        <f>IF(E214=1,data!$C$41*D214,0)</f>
        <v>0</v>
      </c>
      <c r="G214" s="334" t="s">
        <v>127</v>
      </c>
      <c r="H214" s="299">
        <f>IF($E214=1,IF($D214&lt;15,VLOOKUP(G214,data!$B$3:$E$32,2,0)*$D214,(VLOOKUP(G214,data!$B$3:$E$32,2,0)*14)+(VLOOKUP(G214,data!$B$3:$E$32,3,0))*($D214-14)),0)</f>
        <v>0</v>
      </c>
      <c r="I214" s="334" t="s">
        <v>127</v>
      </c>
      <c r="J214" s="299">
        <f>IF($E214=1,VLOOKUP(I214,data!$B$35:$D$39,2,0),0)</f>
        <v>0</v>
      </c>
      <c r="K214" s="300">
        <f>IF(AND(H214&lt;&gt;0,J214&lt;&gt;0)=FALSE,0,data!$C$43)</f>
        <v>0</v>
      </c>
      <c r="L214" s="338">
        <f t="shared" si="7"/>
        <v>0</v>
      </c>
      <c r="M214" s="293">
        <f t="shared" si="18"/>
        <v>0</v>
      </c>
      <c r="N214" s="293">
        <f t="shared" si="16"/>
        <v>0</v>
      </c>
      <c r="O214" s="293">
        <f t="shared" si="17"/>
        <v>0</v>
      </c>
    </row>
    <row r="215" spans="1:15" ht="18" hidden="1" customHeight="1" x14ac:dyDescent="0.3">
      <c r="A215" s="301"/>
      <c r="B215" s="290" t="s">
        <v>337</v>
      </c>
      <c r="C215" s="291"/>
      <c r="D215" s="297"/>
      <c r="E215" s="293">
        <f t="shared" si="15"/>
        <v>0</v>
      </c>
      <c r="F215" s="298">
        <f>IF(E215=1,data!$C$41*D215,0)</f>
        <v>0</v>
      </c>
      <c r="G215" s="334" t="s">
        <v>127</v>
      </c>
      <c r="H215" s="299">
        <f>IF($E215=1,IF($D215&lt;15,VLOOKUP(G215,data!$B$3:$E$32,2,0)*$D215,(VLOOKUP(G215,data!$B$3:$E$32,2,0)*14)+(VLOOKUP(G215,data!$B$3:$E$32,3,0))*($D215-14)),0)</f>
        <v>0</v>
      </c>
      <c r="I215" s="334" t="s">
        <v>127</v>
      </c>
      <c r="J215" s="299">
        <f>IF($E215=1,VLOOKUP(I215,data!$B$35:$D$39,2,0),0)</f>
        <v>0</v>
      </c>
      <c r="K215" s="300">
        <f>IF(AND(H215&lt;&gt;0,J215&lt;&gt;0)=FALSE,0,data!$C$43)</f>
        <v>0</v>
      </c>
      <c r="L215" s="338">
        <f t="shared" si="7"/>
        <v>0</v>
      </c>
      <c r="M215" s="293">
        <f t="shared" si="18"/>
        <v>0</v>
      </c>
      <c r="N215" s="293">
        <f t="shared" si="16"/>
        <v>0</v>
      </c>
      <c r="O215" s="293">
        <f t="shared" si="17"/>
        <v>0</v>
      </c>
    </row>
    <row r="216" spans="1:15" ht="18" hidden="1" customHeight="1" x14ac:dyDescent="0.3">
      <c r="A216" s="301"/>
      <c r="B216" s="290" t="s">
        <v>338</v>
      </c>
      <c r="C216" s="291"/>
      <c r="D216" s="297"/>
      <c r="E216" s="293">
        <f t="shared" si="15"/>
        <v>0</v>
      </c>
      <c r="F216" s="298">
        <f>IF(E216=1,data!$C$41*D216,0)</f>
        <v>0</v>
      </c>
      <c r="G216" s="334" t="s">
        <v>127</v>
      </c>
      <c r="H216" s="299">
        <f>IF($E216=1,IF($D216&lt;15,VLOOKUP(G216,data!$B$3:$E$32,2,0)*$D216,(VLOOKUP(G216,data!$B$3:$E$32,2,0)*14)+(VLOOKUP(G216,data!$B$3:$E$32,3,0))*($D216-14)),0)</f>
        <v>0</v>
      </c>
      <c r="I216" s="334" t="s">
        <v>127</v>
      </c>
      <c r="J216" s="299">
        <f>IF($E216=1,VLOOKUP(I216,data!$B$35:$D$39,2,0),0)</f>
        <v>0</v>
      </c>
      <c r="K216" s="300">
        <f>IF(AND(H216&lt;&gt;0,J216&lt;&gt;0)=FALSE,0,data!$C$43)</f>
        <v>0</v>
      </c>
      <c r="L216" s="338">
        <f t="shared" si="7"/>
        <v>0</v>
      </c>
      <c r="M216" s="293">
        <f t="shared" si="18"/>
        <v>0</v>
      </c>
      <c r="N216" s="293">
        <f t="shared" si="16"/>
        <v>0</v>
      </c>
      <c r="O216" s="293">
        <f t="shared" si="17"/>
        <v>0</v>
      </c>
    </row>
    <row r="217" spans="1:15" ht="18" hidden="1" customHeight="1" x14ac:dyDescent="0.3">
      <c r="A217" s="301"/>
      <c r="B217" s="290" t="s">
        <v>339</v>
      </c>
      <c r="C217" s="291"/>
      <c r="D217" s="297"/>
      <c r="E217" s="293">
        <f t="shared" si="15"/>
        <v>0</v>
      </c>
      <c r="F217" s="298">
        <f>IF(E217=1,data!$C$41*D217,0)</f>
        <v>0</v>
      </c>
      <c r="G217" s="334" t="s">
        <v>127</v>
      </c>
      <c r="H217" s="299">
        <f>IF($E217=1,IF($D217&lt;15,VLOOKUP(G217,data!$B$3:$E$32,2,0)*$D217,(VLOOKUP(G217,data!$B$3:$E$32,2,0)*14)+(VLOOKUP(G217,data!$B$3:$E$32,3,0))*($D217-14)),0)</f>
        <v>0</v>
      </c>
      <c r="I217" s="334" t="s">
        <v>127</v>
      </c>
      <c r="J217" s="299">
        <f>IF($E217=1,VLOOKUP(I217,data!$B$35:$D$39,2,0),0)</f>
        <v>0</v>
      </c>
      <c r="K217" s="300">
        <f>IF(AND(H217&lt;&gt;0,J217&lt;&gt;0)=FALSE,0,data!$C$43)</f>
        <v>0</v>
      </c>
      <c r="L217" s="338">
        <f t="shared" si="7"/>
        <v>0</v>
      </c>
      <c r="M217" s="293">
        <f t="shared" si="18"/>
        <v>0</v>
      </c>
      <c r="N217" s="293">
        <f t="shared" si="16"/>
        <v>0</v>
      </c>
      <c r="O217" s="293">
        <f t="shared" si="17"/>
        <v>0</v>
      </c>
    </row>
    <row r="218" spans="1:15" ht="18" hidden="1" customHeight="1" x14ac:dyDescent="0.3">
      <c r="A218" s="301"/>
      <c r="B218" s="290" t="s">
        <v>340</v>
      </c>
      <c r="C218" s="291"/>
      <c r="D218" s="297"/>
      <c r="E218" s="293">
        <f t="shared" si="15"/>
        <v>0</v>
      </c>
      <c r="F218" s="298">
        <f>IF(E218=1,data!$C$41*D218,0)</f>
        <v>0</v>
      </c>
      <c r="G218" s="334" t="s">
        <v>127</v>
      </c>
      <c r="H218" s="299">
        <f>IF($E218=1,IF($D218&lt;15,VLOOKUP(G218,data!$B$3:$E$32,2,0)*$D218,(VLOOKUP(G218,data!$B$3:$E$32,2,0)*14)+(VLOOKUP(G218,data!$B$3:$E$32,3,0))*($D218-14)),0)</f>
        <v>0</v>
      </c>
      <c r="I218" s="334" t="s">
        <v>127</v>
      </c>
      <c r="J218" s="299">
        <f>IF($E218=1,VLOOKUP(I218,data!$B$35:$D$39,2,0),0)</f>
        <v>0</v>
      </c>
      <c r="K218" s="300">
        <f>IF(AND(H218&lt;&gt;0,J218&lt;&gt;0)=FALSE,0,data!$C$43)</f>
        <v>0</v>
      </c>
      <c r="L218" s="338">
        <f t="shared" si="7"/>
        <v>0</v>
      </c>
      <c r="M218" s="293">
        <f t="shared" si="18"/>
        <v>0</v>
      </c>
      <c r="N218" s="293">
        <f t="shared" si="16"/>
        <v>0</v>
      </c>
      <c r="O218" s="293">
        <f t="shared" si="17"/>
        <v>0</v>
      </c>
    </row>
    <row r="219" spans="1:15" ht="18" hidden="1" customHeight="1" x14ac:dyDescent="0.3">
      <c r="A219" s="301"/>
      <c r="B219" s="290" t="s">
        <v>341</v>
      </c>
      <c r="C219" s="291"/>
      <c r="D219" s="297"/>
      <c r="E219" s="293">
        <f t="shared" si="15"/>
        <v>0</v>
      </c>
      <c r="F219" s="298">
        <f>IF(E219=1,data!$C$41*D219,0)</f>
        <v>0</v>
      </c>
      <c r="G219" s="334" t="s">
        <v>127</v>
      </c>
      <c r="H219" s="299">
        <f>IF($E219=1,IF($D219&lt;15,VLOOKUP(G219,data!$B$3:$E$32,2,0)*$D219,(VLOOKUP(G219,data!$B$3:$E$32,2,0)*14)+(VLOOKUP(G219,data!$B$3:$E$32,3,0))*($D219-14)),0)</f>
        <v>0</v>
      </c>
      <c r="I219" s="334" t="s">
        <v>127</v>
      </c>
      <c r="J219" s="299">
        <f>IF($E219=1,VLOOKUP(I219,data!$B$35:$D$39,2,0),0)</f>
        <v>0</v>
      </c>
      <c r="K219" s="300">
        <f>IF(AND(H219&lt;&gt;0,J219&lt;&gt;0)=FALSE,0,data!$C$43)</f>
        <v>0</v>
      </c>
      <c r="L219" s="338">
        <f t="shared" si="7"/>
        <v>0</v>
      </c>
      <c r="M219" s="293">
        <f t="shared" si="18"/>
        <v>0</v>
      </c>
      <c r="N219" s="293">
        <f t="shared" si="16"/>
        <v>0</v>
      </c>
      <c r="O219" s="293">
        <f t="shared" si="17"/>
        <v>0</v>
      </c>
    </row>
    <row r="220" spans="1:15" ht="18" hidden="1" customHeight="1" x14ac:dyDescent="0.3">
      <c r="A220" s="301"/>
      <c r="B220" s="290" t="s">
        <v>342</v>
      </c>
      <c r="C220" s="291"/>
      <c r="D220" s="297"/>
      <c r="E220" s="293">
        <f t="shared" si="15"/>
        <v>0</v>
      </c>
      <c r="F220" s="298">
        <f>IF(E220=1,data!$C$41*D220,0)</f>
        <v>0</v>
      </c>
      <c r="G220" s="334" t="s">
        <v>127</v>
      </c>
      <c r="H220" s="299">
        <f>IF($E220=1,IF($D220&lt;15,VLOOKUP(G220,data!$B$3:$E$32,2,0)*$D220,(VLOOKUP(G220,data!$B$3:$E$32,2,0)*14)+(VLOOKUP(G220,data!$B$3:$E$32,3,0))*($D220-14)),0)</f>
        <v>0</v>
      </c>
      <c r="I220" s="334" t="s">
        <v>127</v>
      </c>
      <c r="J220" s="299">
        <f>IF($E220=1,VLOOKUP(I220,data!$B$35:$D$39,2,0),0)</f>
        <v>0</v>
      </c>
      <c r="K220" s="300">
        <f>IF(AND(H220&lt;&gt;0,J220&lt;&gt;0)=FALSE,0,data!$C$43)</f>
        <v>0</v>
      </c>
      <c r="L220" s="338">
        <f t="shared" si="7"/>
        <v>0</v>
      </c>
      <c r="M220" s="293">
        <f t="shared" si="18"/>
        <v>0</v>
      </c>
      <c r="N220" s="293">
        <f t="shared" si="16"/>
        <v>0</v>
      </c>
      <c r="O220" s="293">
        <f t="shared" si="17"/>
        <v>0</v>
      </c>
    </row>
    <row r="221" spans="1:15" ht="18" hidden="1" customHeight="1" x14ac:dyDescent="0.3">
      <c r="A221" s="301"/>
      <c r="B221" s="290" t="s">
        <v>343</v>
      </c>
      <c r="C221" s="291"/>
      <c r="D221" s="297"/>
      <c r="E221" s="293">
        <f t="shared" si="15"/>
        <v>0</v>
      </c>
      <c r="F221" s="298">
        <f>IF(E221=1,data!$C$41*D221,0)</f>
        <v>0</v>
      </c>
      <c r="G221" s="334" t="s">
        <v>127</v>
      </c>
      <c r="H221" s="299">
        <f>IF($E221=1,IF($D221&lt;15,VLOOKUP(G221,data!$B$3:$E$32,2,0)*$D221,(VLOOKUP(G221,data!$B$3:$E$32,2,0)*14)+(VLOOKUP(G221,data!$B$3:$E$32,3,0))*($D221-14)),0)</f>
        <v>0</v>
      </c>
      <c r="I221" s="334" t="s">
        <v>127</v>
      </c>
      <c r="J221" s="299">
        <f>IF($E221=1,VLOOKUP(I221,data!$B$35:$D$39,2,0),0)</f>
        <v>0</v>
      </c>
      <c r="K221" s="300">
        <f>IF(AND(H221&lt;&gt;0,J221&lt;&gt;0)=FALSE,0,data!$C$43)</f>
        <v>0</v>
      </c>
      <c r="L221" s="338">
        <f t="shared" si="7"/>
        <v>0</v>
      </c>
      <c r="M221" s="293">
        <f t="shared" si="18"/>
        <v>0</v>
      </c>
      <c r="N221" s="293">
        <f t="shared" si="16"/>
        <v>0</v>
      </c>
      <c r="O221" s="293">
        <f t="shared" si="17"/>
        <v>0</v>
      </c>
    </row>
    <row r="222" spans="1:15" ht="18" hidden="1" customHeight="1" x14ac:dyDescent="0.3">
      <c r="A222" s="301"/>
      <c r="B222" s="290" t="s">
        <v>344</v>
      </c>
      <c r="C222" s="291"/>
      <c r="D222" s="297"/>
      <c r="E222" s="293">
        <f t="shared" si="15"/>
        <v>0</v>
      </c>
      <c r="F222" s="298">
        <f>IF(E222=1,data!$C$41*D222,0)</f>
        <v>0</v>
      </c>
      <c r="G222" s="334" t="s">
        <v>127</v>
      </c>
      <c r="H222" s="299">
        <f>IF($E222=1,IF($D222&lt;15,VLOOKUP(G222,data!$B$3:$E$32,2,0)*$D222,(VLOOKUP(G222,data!$B$3:$E$32,2,0)*14)+(VLOOKUP(G222,data!$B$3:$E$32,3,0))*($D222-14)),0)</f>
        <v>0</v>
      </c>
      <c r="I222" s="334" t="s">
        <v>127</v>
      </c>
      <c r="J222" s="299">
        <f>IF($E222=1,VLOOKUP(I222,data!$B$35:$D$39,2,0),0)</f>
        <v>0</v>
      </c>
      <c r="K222" s="300">
        <f>IF(AND(H222&lt;&gt;0,J222&lt;&gt;0)=FALSE,0,data!$C$43)</f>
        <v>0</v>
      </c>
      <c r="L222" s="338">
        <f t="shared" si="7"/>
        <v>0</v>
      </c>
      <c r="M222" s="293">
        <f t="shared" si="18"/>
        <v>0</v>
      </c>
      <c r="N222" s="293">
        <f t="shared" si="16"/>
        <v>0</v>
      </c>
      <c r="O222" s="293">
        <f t="shared" si="17"/>
        <v>0</v>
      </c>
    </row>
    <row r="223" spans="1:15" ht="18" hidden="1" customHeight="1" x14ac:dyDescent="0.3">
      <c r="A223" s="301"/>
      <c r="B223" s="290" t="s">
        <v>345</v>
      </c>
      <c r="C223" s="291"/>
      <c r="D223" s="297"/>
      <c r="E223" s="293">
        <f t="shared" si="15"/>
        <v>0</v>
      </c>
      <c r="F223" s="298">
        <f>IF(E223=1,data!$C$41*D223,0)</f>
        <v>0</v>
      </c>
      <c r="G223" s="334" t="s">
        <v>127</v>
      </c>
      <c r="H223" s="299">
        <f>IF($E223=1,IF($D223&lt;15,VLOOKUP(G223,data!$B$3:$E$32,2,0)*$D223,(VLOOKUP(G223,data!$B$3:$E$32,2,0)*14)+(VLOOKUP(G223,data!$B$3:$E$32,3,0))*($D223-14)),0)</f>
        <v>0</v>
      </c>
      <c r="I223" s="334" t="s">
        <v>127</v>
      </c>
      <c r="J223" s="299">
        <f>IF($E223=1,VLOOKUP(I223,data!$B$35:$D$39,2,0),0)</f>
        <v>0</v>
      </c>
      <c r="K223" s="300">
        <f>IF(AND(H223&lt;&gt;0,J223&lt;&gt;0)=FALSE,0,data!$C$43)</f>
        <v>0</v>
      </c>
      <c r="L223" s="338">
        <f t="shared" si="7"/>
        <v>0</v>
      </c>
      <c r="M223" s="293">
        <f t="shared" si="18"/>
        <v>0</v>
      </c>
      <c r="N223" s="293">
        <f t="shared" si="16"/>
        <v>0</v>
      </c>
      <c r="O223" s="293">
        <f t="shared" si="17"/>
        <v>0</v>
      </c>
    </row>
    <row r="224" spans="1:15" ht="18" hidden="1" customHeight="1" x14ac:dyDescent="0.3">
      <c r="A224" s="301"/>
      <c r="B224" s="290" t="s">
        <v>346</v>
      </c>
      <c r="C224" s="291"/>
      <c r="D224" s="297"/>
      <c r="E224" s="293">
        <f t="shared" si="15"/>
        <v>0</v>
      </c>
      <c r="F224" s="298">
        <f>IF(E224=1,data!$C$41*D224,0)</f>
        <v>0</v>
      </c>
      <c r="G224" s="334" t="s">
        <v>127</v>
      </c>
      <c r="H224" s="299">
        <f>IF($E224=1,IF($D224&lt;15,VLOOKUP(G224,data!$B$3:$E$32,2,0)*$D224,(VLOOKUP(G224,data!$B$3:$E$32,2,0)*14)+(VLOOKUP(G224,data!$B$3:$E$32,3,0))*($D224-14)),0)</f>
        <v>0</v>
      </c>
      <c r="I224" s="334" t="s">
        <v>127</v>
      </c>
      <c r="J224" s="299">
        <f>IF($E224=1,VLOOKUP(I224,data!$B$35:$D$39,2,0),0)</f>
        <v>0</v>
      </c>
      <c r="K224" s="300">
        <f>IF(AND(H224&lt;&gt;0,J224&lt;&gt;0)=FALSE,0,data!$C$43)</f>
        <v>0</v>
      </c>
      <c r="L224" s="338">
        <f t="shared" si="7"/>
        <v>0</v>
      </c>
      <c r="M224" s="293">
        <f t="shared" si="18"/>
        <v>0</v>
      </c>
      <c r="N224" s="293">
        <f t="shared" si="16"/>
        <v>0</v>
      </c>
      <c r="O224" s="293">
        <f t="shared" si="17"/>
        <v>0</v>
      </c>
    </row>
    <row r="225" spans="1:15" ht="18" hidden="1" customHeight="1" x14ac:dyDescent="0.3">
      <c r="A225" s="301"/>
      <c r="B225" s="290" t="s">
        <v>347</v>
      </c>
      <c r="C225" s="291"/>
      <c r="D225" s="297"/>
      <c r="E225" s="293">
        <f t="shared" si="15"/>
        <v>0</v>
      </c>
      <c r="F225" s="298">
        <f>IF(E225=1,data!$C$41*D225,0)</f>
        <v>0</v>
      </c>
      <c r="G225" s="334" t="s">
        <v>127</v>
      </c>
      <c r="H225" s="299">
        <f>IF($E225=1,IF($D225&lt;15,VLOOKUP(G225,data!$B$3:$E$32,2,0)*$D225,(VLOOKUP(G225,data!$B$3:$E$32,2,0)*14)+(VLOOKUP(G225,data!$B$3:$E$32,3,0))*($D225-14)),0)</f>
        <v>0</v>
      </c>
      <c r="I225" s="334" t="s">
        <v>127</v>
      </c>
      <c r="J225" s="299">
        <f>IF($E225=1,VLOOKUP(I225,data!$B$35:$D$39,2,0),0)</f>
        <v>0</v>
      </c>
      <c r="K225" s="300">
        <f>IF(AND(H225&lt;&gt;0,J225&lt;&gt;0)=FALSE,0,data!$C$43)</f>
        <v>0</v>
      </c>
      <c r="L225" s="338">
        <f t="shared" si="7"/>
        <v>0</v>
      </c>
      <c r="M225" s="293">
        <f t="shared" si="18"/>
        <v>0</v>
      </c>
      <c r="N225" s="293">
        <f t="shared" si="16"/>
        <v>0</v>
      </c>
      <c r="O225" s="293">
        <f t="shared" si="17"/>
        <v>0</v>
      </c>
    </row>
    <row r="226" spans="1:15" ht="18" hidden="1" customHeight="1" x14ac:dyDescent="0.3">
      <c r="A226" s="301"/>
      <c r="B226" s="290" t="s">
        <v>348</v>
      </c>
      <c r="C226" s="291"/>
      <c r="D226" s="297"/>
      <c r="E226" s="293">
        <f t="shared" si="15"/>
        <v>0</v>
      </c>
      <c r="F226" s="298">
        <f>IF(E226=1,data!$C$41*D226,0)</f>
        <v>0</v>
      </c>
      <c r="G226" s="334" t="s">
        <v>127</v>
      </c>
      <c r="H226" s="299">
        <f>IF($E226=1,IF($D226&lt;15,VLOOKUP(G226,data!$B$3:$E$32,2,0)*$D226,(VLOOKUP(G226,data!$B$3:$E$32,2,0)*14)+(VLOOKUP(G226,data!$B$3:$E$32,3,0))*($D226-14)),0)</f>
        <v>0</v>
      </c>
      <c r="I226" s="334" t="s">
        <v>127</v>
      </c>
      <c r="J226" s="299">
        <f>IF($E226=1,VLOOKUP(I226,data!$B$35:$D$39,2,0),0)</f>
        <v>0</v>
      </c>
      <c r="K226" s="300">
        <f>IF(AND(H226&lt;&gt;0,J226&lt;&gt;0)=FALSE,0,data!$C$43)</f>
        <v>0</v>
      </c>
      <c r="L226" s="338">
        <f t="shared" si="7"/>
        <v>0</v>
      </c>
      <c r="M226" s="293">
        <f t="shared" si="18"/>
        <v>0</v>
      </c>
      <c r="N226" s="293">
        <f t="shared" si="16"/>
        <v>0</v>
      </c>
      <c r="O226" s="293">
        <f t="shared" si="17"/>
        <v>0</v>
      </c>
    </row>
    <row r="227" spans="1:15" ht="18" hidden="1" customHeight="1" x14ac:dyDescent="0.3">
      <c r="A227" s="301"/>
      <c r="B227" s="290" t="s">
        <v>349</v>
      </c>
      <c r="C227" s="291"/>
      <c r="D227" s="297"/>
      <c r="E227" s="293">
        <f t="shared" si="15"/>
        <v>0</v>
      </c>
      <c r="F227" s="298">
        <f>IF(E227=1,data!$C$41*D227,0)</f>
        <v>0</v>
      </c>
      <c r="G227" s="334" t="s">
        <v>127</v>
      </c>
      <c r="H227" s="299">
        <f>IF($E227=1,IF($D227&lt;15,VLOOKUP(G227,data!$B$3:$E$32,2,0)*$D227,(VLOOKUP(G227,data!$B$3:$E$32,2,0)*14)+(VLOOKUP(G227,data!$B$3:$E$32,3,0))*($D227-14)),0)</f>
        <v>0</v>
      </c>
      <c r="I227" s="334" t="s">
        <v>127</v>
      </c>
      <c r="J227" s="299">
        <f>IF($E227=1,VLOOKUP(I227,data!$B$35:$D$39,2,0),0)</f>
        <v>0</v>
      </c>
      <c r="K227" s="300">
        <f>IF(AND(H227&lt;&gt;0,J227&lt;&gt;0)=FALSE,0,data!$C$43)</f>
        <v>0</v>
      </c>
      <c r="L227" s="338">
        <f t="shared" si="7"/>
        <v>0</v>
      </c>
      <c r="M227" s="293">
        <f t="shared" si="18"/>
        <v>0</v>
      </c>
      <c r="N227" s="293">
        <f t="shared" si="16"/>
        <v>0</v>
      </c>
      <c r="O227" s="293">
        <f t="shared" si="17"/>
        <v>0</v>
      </c>
    </row>
    <row r="228" spans="1:15" ht="18" hidden="1" customHeight="1" x14ac:dyDescent="0.3">
      <c r="A228" s="301"/>
      <c r="B228" s="290" t="s">
        <v>350</v>
      </c>
      <c r="C228" s="291"/>
      <c r="D228" s="297"/>
      <c r="E228" s="293">
        <f t="shared" si="15"/>
        <v>0</v>
      </c>
      <c r="F228" s="298">
        <f>IF(E228=1,data!$C$41*D228,0)</f>
        <v>0</v>
      </c>
      <c r="G228" s="334" t="s">
        <v>127</v>
      </c>
      <c r="H228" s="299">
        <f>IF($E228=1,IF($D228&lt;15,VLOOKUP(G228,data!$B$3:$E$32,2,0)*$D228,(VLOOKUP(G228,data!$B$3:$E$32,2,0)*14)+(VLOOKUP(G228,data!$B$3:$E$32,3,0))*($D228-14)),0)</f>
        <v>0</v>
      </c>
      <c r="I228" s="334" t="s">
        <v>127</v>
      </c>
      <c r="J228" s="299">
        <f>IF($E228=1,VLOOKUP(I228,data!$B$35:$D$39,2,0),0)</f>
        <v>0</v>
      </c>
      <c r="K228" s="300">
        <f>IF(AND(H228&lt;&gt;0,J228&lt;&gt;0)=FALSE,0,data!$C$43)</f>
        <v>0</v>
      </c>
      <c r="L228" s="338">
        <f t="shared" si="7"/>
        <v>0</v>
      </c>
      <c r="M228" s="293">
        <f t="shared" si="18"/>
        <v>0</v>
      </c>
      <c r="N228" s="293">
        <f t="shared" si="16"/>
        <v>0</v>
      </c>
      <c r="O228" s="293">
        <f t="shared" si="17"/>
        <v>0</v>
      </c>
    </row>
    <row r="229" spans="1:15" ht="18" hidden="1" customHeight="1" x14ac:dyDescent="0.3">
      <c r="A229" s="301"/>
      <c r="B229" s="290" t="s">
        <v>351</v>
      </c>
      <c r="C229" s="291"/>
      <c r="D229" s="297"/>
      <c r="E229" s="293">
        <f t="shared" si="15"/>
        <v>0</v>
      </c>
      <c r="F229" s="298">
        <f>IF(E229=1,data!$C$41*D229,0)</f>
        <v>0</v>
      </c>
      <c r="G229" s="334" t="s">
        <v>127</v>
      </c>
      <c r="H229" s="299">
        <f>IF($E229=1,IF($D229&lt;15,VLOOKUP(G229,data!$B$3:$E$32,2,0)*$D229,(VLOOKUP(G229,data!$B$3:$E$32,2,0)*14)+(VLOOKUP(G229,data!$B$3:$E$32,3,0))*($D229-14)),0)</f>
        <v>0</v>
      </c>
      <c r="I229" s="334" t="s">
        <v>127</v>
      </c>
      <c r="J229" s="299">
        <f>IF($E229=1,VLOOKUP(I229,data!$B$35:$D$39,2,0),0)</f>
        <v>0</v>
      </c>
      <c r="K229" s="300">
        <f>IF(AND(H229&lt;&gt;0,J229&lt;&gt;0)=FALSE,0,data!$C$43)</f>
        <v>0</v>
      </c>
      <c r="L229" s="338">
        <f t="shared" si="7"/>
        <v>0</v>
      </c>
      <c r="M229" s="293">
        <f t="shared" si="18"/>
        <v>0</v>
      </c>
      <c r="N229" s="293">
        <f t="shared" si="16"/>
        <v>0</v>
      </c>
      <c r="O229" s="293">
        <f t="shared" si="17"/>
        <v>0</v>
      </c>
    </row>
    <row r="230" spans="1:15" ht="18" hidden="1" customHeight="1" x14ac:dyDescent="0.3">
      <c r="A230" s="301"/>
      <c r="B230" s="290" t="s">
        <v>352</v>
      </c>
      <c r="C230" s="291"/>
      <c r="D230" s="297"/>
      <c r="E230" s="293">
        <f t="shared" si="15"/>
        <v>0</v>
      </c>
      <c r="F230" s="298">
        <f>IF(E230=1,data!$C$41*D230,0)</f>
        <v>0</v>
      </c>
      <c r="G230" s="334" t="s">
        <v>127</v>
      </c>
      <c r="H230" s="299">
        <f>IF($E230=1,IF($D230&lt;15,VLOOKUP(G230,data!$B$3:$E$32,2,0)*$D230,(VLOOKUP(G230,data!$B$3:$E$32,2,0)*14)+(VLOOKUP(G230,data!$B$3:$E$32,3,0))*($D230-14)),0)</f>
        <v>0</v>
      </c>
      <c r="I230" s="334" t="s">
        <v>127</v>
      </c>
      <c r="J230" s="299">
        <f>IF($E230=1,VLOOKUP(I230,data!$B$35:$D$39,2,0),0)</f>
        <v>0</v>
      </c>
      <c r="K230" s="300">
        <f>IF(AND(H230&lt;&gt;0,J230&lt;&gt;0)=FALSE,0,data!$C$43)</f>
        <v>0</v>
      </c>
      <c r="L230" s="338">
        <f t="shared" si="7"/>
        <v>0</v>
      </c>
      <c r="M230" s="293">
        <f t="shared" si="18"/>
        <v>0</v>
      </c>
      <c r="N230" s="293">
        <f t="shared" si="16"/>
        <v>0</v>
      </c>
      <c r="O230" s="293">
        <f t="shared" si="17"/>
        <v>0</v>
      </c>
    </row>
    <row r="231" spans="1:15" ht="18" hidden="1" customHeight="1" x14ac:dyDescent="0.3">
      <c r="A231" s="301"/>
      <c r="B231" s="290" t="s">
        <v>353</v>
      </c>
      <c r="C231" s="291"/>
      <c r="D231" s="297"/>
      <c r="E231" s="293">
        <f t="shared" si="15"/>
        <v>0</v>
      </c>
      <c r="F231" s="298">
        <f>IF(E231=1,data!$C$41*D231,0)</f>
        <v>0</v>
      </c>
      <c r="G231" s="334" t="s">
        <v>127</v>
      </c>
      <c r="H231" s="299">
        <f>IF($E231=1,IF($D231&lt;15,VLOOKUP(G231,data!$B$3:$E$32,2,0)*$D231,(VLOOKUP(G231,data!$B$3:$E$32,2,0)*14)+(VLOOKUP(G231,data!$B$3:$E$32,3,0))*($D231-14)),0)</f>
        <v>0</v>
      </c>
      <c r="I231" s="334" t="s">
        <v>127</v>
      </c>
      <c r="J231" s="299">
        <f>IF($E231=1,VLOOKUP(I231,data!$B$35:$D$39,2,0),0)</f>
        <v>0</v>
      </c>
      <c r="K231" s="300">
        <f>IF(AND(H231&lt;&gt;0,J231&lt;&gt;0)=FALSE,0,data!$C$43)</f>
        <v>0</v>
      </c>
      <c r="L231" s="338">
        <f t="shared" si="7"/>
        <v>0</v>
      </c>
      <c r="M231" s="293">
        <f t="shared" si="18"/>
        <v>0</v>
      </c>
      <c r="N231" s="293">
        <f t="shared" si="16"/>
        <v>0</v>
      </c>
      <c r="O231" s="293">
        <f t="shared" si="17"/>
        <v>0</v>
      </c>
    </row>
    <row r="232" spans="1:15" ht="18" hidden="1" customHeight="1" x14ac:dyDescent="0.3">
      <c r="A232" s="301"/>
      <c r="B232" s="290" t="s">
        <v>354</v>
      </c>
      <c r="C232" s="291"/>
      <c r="D232" s="297"/>
      <c r="E232" s="293">
        <f t="shared" si="15"/>
        <v>0</v>
      </c>
      <c r="F232" s="298">
        <f>IF(E232=1,data!$C$41*D232,0)</f>
        <v>0</v>
      </c>
      <c r="G232" s="334" t="s">
        <v>127</v>
      </c>
      <c r="H232" s="299">
        <f>IF($E232=1,IF($D232&lt;15,VLOOKUP(G232,data!$B$3:$E$32,2,0)*$D232,(VLOOKUP(G232,data!$B$3:$E$32,2,0)*14)+(VLOOKUP(G232,data!$B$3:$E$32,3,0))*($D232-14)),0)</f>
        <v>0</v>
      </c>
      <c r="I232" s="334" t="s">
        <v>127</v>
      </c>
      <c r="J232" s="299">
        <f>IF($E232=1,VLOOKUP(I232,data!$B$35:$D$39,2,0),0)</f>
        <v>0</v>
      </c>
      <c r="K232" s="300">
        <f>IF(AND(H232&lt;&gt;0,J232&lt;&gt;0)=FALSE,0,data!$C$43)</f>
        <v>0</v>
      </c>
      <c r="L232" s="338">
        <f t="shared" si="7"/>
        <v>0</v>
      </c>
      <c r="M232" s="293">
        <f t="shared" si="18"/>
        <v>0</v>
      </c>
      <c r="N232" s="293">
        <f t="shared" si="16"/>
        <v>0</v>
      </c>
      <c r="O232" s="293">
        <f t="shared" si="17"/>
        <v>0</v>
      </c>
    </row>
    <row r="233" spans="1:15" ht="18" hidden="1" customHeight="1" x14ac:dyDescent="0.3">
      <c r="A233" s="301"/>
      <c r="B233" s="290" t="s">
        <v>355</v>
      </c>
      <c r="C233" s="291"/>
      <c r="D233" s="297"/>
      <c r="E233" s="293">
        <f t="shared" si="15"/>
        <v>0</v>
      </c>
      <c r="F233" s="298">
        <f>IF(E233=1,data!$C$41*D233,0)</f>
        <v>0</v>
      </c>
      <c r="G233" s="334" t="s">
        <v>127</v>
      </c>
      <c r="H233" s="299">
        <f>IF($E233=1,IF($D233&lt;15,VLOOKUP(G233,data!$B$3:$E$32,2,0)*$D233,(VLOOKUP(G233,data!$B$3:$E$32,2,0)*14)+(VLOOKUP(G233,data!$B$3:$E$32,3,0))*($D233-14)),0)</f>
        <v>0</v>
      </c>
      <c r="I233" s="334" t="s">
        <v>127</v>
      </c>
      <c r="J233" s="299">
        <f>IF($E233=1,VLOOKUP(I233,data!$B$35:$D$39,2,0),0)</f>
        <v>0</v>
      </c>
      <c r="K233" s="300">
        <f>IF(AND(H233&lt;&gt;0,J233&lt;&gt;0)=FALSE,0,data!$C$43)</f>
        <v>0</v>
      </c>
      <c r="L233" s="338">
        <f t="shared" si="7"/>
        <v>0</v>
      </c>
      <c r="M233" s="293">
        <f t="shared" si="18"/>
        <v>0</v>
      </c>
      <c r="N233" s="293">
        <f t="shared" si="16"/>
        <v>0</v>
      </c>
      <c r="O233" s="293">
        <f t="shared" si="17"/>
        <v>0</v>
      </c>
    </row>
    <row r="234" spans="1:15" ht="18" hidden="1" customHeight="1" x14ac:dyDescent="0.3">
      <c r="A234" s="301"/>
      <c r="B234" s="290" t="s">
        <v>356</v>
      </c>
      <c r="C234" s="291"/>
      <c r="D234" s="297"/>
      <c r="E234" s="293">
        <f t="shared" si="15"/>
        <v>0</v>
      </c>
      <c r="F234" s="298">
        <f>IF(E234=1,data!$C$41*D234,0)</f>
        <v>0</v>
      </c>
      <c r="G234" s="334" t="s">
        <v>127</v>
      </c>
      <c r="H234" s="299">
        <f>IF($E234=1,IF($D234&lt;15,VLOOKUP(G234,data!$B$3:$E$32,2,0)*$D234,(VLOOKUP(G234,data!$B$3:$E$32,2,0)*14)+(VLOOKUP(G234,data!$B$3:$E$32,3,0))*($D234-14)),0)</f>
        <v>0</v>
      </c>
      <c r="I234" s="334" t="s">
        <v>127</v>
      </c>
      <c r="J234" s="299">
        <f>IF($E234=1,VLOOKUP(I234,data!$B$35:$D$39,2,0),0)</f>
        <v>0</v>
      </c>
      <c r="K234" s="300">
        <f>IF(AND(H234&lt;&gt;0,J234&lt;&gt;0)=FALSE,0,data!$C$43)</f>
        <v>0</v>
      </c>
      <c r="L234" s="338">
        <f t="shared" si="7"/>
        <v>0</v>
      </c>
      <c r="M234" s="293">
        <f t="shared" si="18"/>
        <v>0</v>
      </c>
      <c r="N234" s="293">
        <f t="shared" si="16"/>
        <v>0</v>
      </c>
      <c r="O234" s="293">
        <f t="shared" si="17"/>
        <v>0</v>
      </c>
    </row>
    <row r="235" spans="1:15" ht="18" hidden="1" customHeight="1" x14ac:dyDescent="0.3">
      <c r="A235" s="301"/>
      <c r="B235" s="290" t="s">
        <v>357</v>
      </c>
      <c r="C235" s="291"/>
      <c r="D235" s="297"/>
      <c r="E235" s="293">
        <f t="shared" si="15"/>
        <v>0</v>
      </c>
      <c r="F235" s="298">
        <f>IF(E235=1,data!$C$41*D235,0)</f>
        <v>0</v>
      </c>
      <c r="G235" s="334" t="s">
        <v>127</v>
      </c>
      <c r="H235" s="299">
        <f>IF($E235=1,IF($D235&lt;15,VLOOKUP(G235,data!$B$3:$E$32,2,0)*$D235,(VLOOKUP(G235,data!$B$3:$E$32,2,0)*14)+(VLOOKUP(G235,data!$B$3:$E$32,3,0))*($D235-14)),0)</f>
        <v>0</v>
      </c>
      <c r="I235" s="334" t="s">
        <v>127</v>
      </c>
      <c r="J235" s="299">
        <f>IF($E235=1,VLOOKUP(I235,data!$B$35:$D$39,2,0),0)</f>
        <v>0</v>
      </c>
      <c r="K235" s="300">
        <f>IF(AND(H235&lt;&gt;0,J235&lt;&gt;0)=FALSE,0,data!$C$43)</f>
        <v>0</v>
      </c>
      <c r="L235" s="338">
        <f t="shared" si="7"/>
        <v>0</v>
      </c>
      <c r="M235" s="293">
        <f t="shared" si="18"/>
        <v>0</v>
      </c>
      <c r="N235" s="293">
        <f t="shared" si="16"/>
        <v>0</v>
      </c>
      <c r="O235" s="293">
        <f t="shared" si="17"/>
        <v>0</v>
      </c>
    </row>
    <row r="236" spans="1:15" ht="18" hidden="1" customHeight="1" x14ac:dyDescent="0.3">
      <c r="A236" s="301"/>
      <c r="B236" s="290" t="s">
        <v>358</v>
      </c>
      <c r="C236" s="291"/>
      <c r="D236" s="297"/>
      <c r="E236" s="293">
        <f t="shared" si="15"/>
        <v>0</v>
      </c>
      <c r="F236" s="298">
        <f>IF(E236=1,data!$C$41*D236,0)</f>
        <v>0</v>
      </c>
      <c r="G236" s="334" t="s">
        <v>127</v>
      </c>
      <c r="H236" s="299">
        <f>IF($E236=1,IF($D236&lt;15,VLOOKUP(G236,data!$B$3:$E$32,2,0)*$D236,(VLOOKUP(G236,data!$B$3:$E$32,2,0)*14)+(VLOOKUP(G236,data!$B$3:$E$32,3,0))*($D236-14)),0)</f>
        <v>0</v>
      </c>
      <c r="I236" s="334" t="s">
        <v>127</v>
      </c>
      <c r="J236" s="299">
        <f>IF($E236=1,VLOOKUP(I236,data!$B$35:$D$39,2,0),0)</f>
        <v>0</v>
      </c>
      <c r="K236" s="300">
        <f>IF(AND(H236&lt;&gt;0,J236&lt;&gt;0)=FALSE,0,data!$C$43)</f>
        <v>0</v>
      </c>
      <c r="L236" s="338">
        <f t="shared" si="7"/>
        <v>0</v>
      </c>
      <c r="M236" s="293">
        <f t="shared" si="18"/>
        <v>0</v>
      </c>
      <c r="N236" s="293">
        <f t="shared" si="16"/>
        <v>0</v>
      </c>
      <c r="O236" s="293">
        <f t="shared" si="17"/>
        <v>0</v>
      </c>
    </row>
    <row r="237" spans="1:15" ht="18" hidden="1" customHeight="1" x14ac:dyDescent="0.3">
      <c r="A237" s="301"/>
      <c r="B237" s="290" t="s">
        <v>359</v>
      </c>
      <c r="C237" s="291"/>
      <c r="D237" s="297"/>
      <c r="E237" s="293">
        <f t="shared" si="15"/>
        <v>0</v>
      </c>
      <c r="F237" s="298">
        <f>IF(E237=1,data!$C$41*D237,0)</f>
        <v>0</v>
      </c>
      <c r="G237" s="334" t="s">
        <v>127</v>
      </c>
      <c r="H237" s="299">
        <f>IF($E237=1,IF($D237&lt;15,VLOOKUP(G237,data!$B$3:$E$32,2,0)*$D237,(VLOOKUP(G237,data!$B$3:$E$32,2,0)*14)+(VLOOKUP(G237,data!$B$3:$E$32,3,0))*($D237-14)),0)</f>
        <v>0</v>
      </c>
      <c r="I237" s="334" t="s">
        <v>127</v>
      </c>
      <c r="J237" s="299">
        <f>IF($E237=1,VLOOKUP(I237,data!$B$35:$D$39,2,0),0)</f>
        <v>0</v>
      </c>
      <c r="K237" s="300">
        <f>IF(AND(H237&lt;&gt;0,J237&lt;&gt;0)=FALSE,0,data!$C$43)</f>
        <v>0</v>
      </c>
      <c r="L237" s="338">
        <f t="shared" si="7"/>
        <v>0</v>
      </c>
      <c r="M237" s="293">
        <f t="shared" si="18"/>
        <v>0</v>
      </c>
      <c r="N237" s="293">
        <f t="shared" si="16"/>
        <v>0</v>
      </c>
      <c r="O237" s="293">
        <f t="shared" si="17"/>
        <v>0</v>
      </c>
    </row>
    <row r="238" spans="1:15" ht="18" hidden="1" customHeight="1" x14ac:dyDescent="0.3">
      <c r="A238" s="301"/>
      <c r="B238" s="290" t="s">
        <v>360</v>
      </c>
      <c r="C238" s="291"/>
      <c r="D238" s="297"/>
      <c r="E238" s="293">
        <f t="shared" si="15"/>
        <v>0</v>
      </c>
      <c r="F238" s="298">
        <f>IF(E238=1,data!$C$41*D238,0)</f>
        <v>0</v>
      </c>
      <c r="G238" s="334" t="s">
        <v>127</v>
      </c>
      <c r="H238" s="299">
        <f>IF($E238=1,IF($D238&lt;15,VLOOKUP(G238,data!$B$3:$E$32,2,0)*$D238,(VLOOKUP(G238,data!$B$3:$E$32,2,0)*14)+(VLOOKUP(G238,data!$B$3:$E$32,3,0))*($D238-14)),0)</f>
        <v>0</v>
      </c>
      <c r="I238" s="334" t="s">
        <v>127</v>
      </c>
      <c r="J238" s="299">
        <f>IF($E238=1,VLOOKUP(I238,data!$B$35:$D$39,2,0),0)</f>
        <v>0</v>
      </c>
      <c r="K238" s="300">
        <f>IF(AND(H238&lt;&gt;0,J238&lt;&gt;0)=FALSE,0,data!$C$43)</f>
        <v>0</v>
      </c>
      <c r="L238" s="338">
        <f t="shared" si="7"/>
        <v>0</v>
      </c>
      <c r="M238" s="293">
        <f t="shared" si="18"/>
        <v>0</v>
      </c>
      <c r="N238" s="293">
        <f t="shared" si="16"/>
        <v>0</v>
      </c>
      <c r="O238" s="293">
        <f t="shared" si="17"/>
        <v>0</v>
      </c>
    </row>
    <row r="239" spans="1:15" ht="18" hidden="1" customHeight="1" x14ac:dyDescent="0.3">
      <c r="A239" s="301"/>
      <c r="B239" s="290" t="s">
        <v>361</v>
      </c>
      <c r="C239" s="291"/>
      <c r="D239" s="297"/>
      <c r="E239" s="293">
        <f t="shared" si="15"/>
        <v>0</v>
      </c>
      <c r="F239" s="298">
        <f>IF(E239=1,data!$C$41*D239,0)</f>
        <v>0</v>
      </c>
      <c r="G239" s="334" t="s">
        <v>127</v>
      </c>
      <c r="H239" s="299">
        <f>IF($E239=1,IF($D239&lt;15,VLOOKUP(G239,data!$B$3:$E$32,2,0)*$D239,(VLOOKUP(G239,data!$B$3:$E$32,2,0)*14)+(VLOOKUP(G239,data!$B$3:$E$32,3,0))*($D239-14)),0)</f>
        <v>0</v>
      </c>
      <c r="I239" s="334" t="s">
        <v>127</v>
      </c>
      <c r="J239" s="299">
        <f>IF($E239=1,VLOOKUP(I239,data!$B$35:$D$39,2,0),0)</f>
        <v>0</v>
      </c>
      <c r="K239" s="300">
        <f>IF(AND(H239&lt;&gt;0,J239&lt;&gt;0)=FALSE,0,data!$C$43)</f>
        <v>0</v>
      </c>
      <c r="L239" s="338">
        <f t="shared" si="7"/>
        <v>0</v>
      </c>
      <c r="M239" s="293">
        <f t="shared" si="18"/>
        <v>0</v>
      </c>
      <c r="N239" s="293">
        <f t="shared" si="16"/>
        <v>0</v>
      </c>
      <c r="O239" s="293">
        <f t="shared" si="17"/>
        <v>0</v>
      </c>
    </row>
    <row r="240" spans="1:15" ht="18" hidden="1" customHeight="1" x14ac:dyDescent="0.3">
      <c r="A240" s="301"/>
      <c r="B240" s="290" t="s">
        <v>362</v>
      </c>
      <c r="C240" s="291"/>
      <c r="D240" s="297"/>
      <c r="E240" s="293">
        <f t="shared" si="15"/>
        <v>0</v>
      </c>
      <c r="F240" s="298">
        <f>IF(E240=1,data!$C$41*D240,0)</f>
        <v>0</v>
      </c>
      <c r="G240" s="334" t="s">
        <v>127</v>
      </c>
      <c r="H240" s="299">
        <f>IF($E240=1,IF($D240&lt;15,VLOOKUP(G240,data!$B$3:$E$32,2,0)*$D240,(VLOOKUP(G240,data!$B$3:$E$32,2,0)*14)+(VLOOKUP(G240,data!$B$3:$E$32,3,0))*($D240-14)),0)</f>
        <v>0</v>
      </c>
      <c r="I240" s="334" t="s">
        <v>127</v>
      </c>
      <c r="J240" s="299">
        <f>IF($E240=1,VLOOKUP(I240,data!$B$35:$D$39,2,0),0)</f>
        <v>0</v>
      </c>
      <c r="K240" s="300">
        <f>IF(AND(H240&lt;&gt;0,J240&lt;&gt;0)=FALSE,0,data!$C$43)</f>
        <v>0</v>
      </c>
      <c r="L240" s="338">
        <f t="shared" si="7"/>
        <v>0</v>
      </c>
      <c r="M240" s="293">
        <f t="shared" si="18"/>
        <v>0</v>
      </c>
      <c r="N240" s="293">
        <f t="shared" si="16"/>
        <v>0</v>
      </c>
      <c r="O240" s="293">
        <f t="shared" si="17"/>
        <v>0</v>
      </c>
    </row>
    <row r="241" spans="1:15" ht="18" hidden="1" customHeight="1" x14ac:dyDescent="0.3">
      <c r="A241" s="301"/>
      <c r="B241" s="290" t="s">
        <v>363</v>
      </c>
      <c r="C241" s="291"/>
      <c r="D241" s="297"/>
      <c r="E241" s="293">
        <f t="shared" si="15"/>
        <v>0</v>
      </c>
      <c r="F241" s="298">
        <f>IF(E241=1,data!$C$41*D241,0)</f>
        <v>0</v>
      </c>
      <c r="G241" s="334" t="s">
        <v>127</v>
      </c>
      <c r="H241" s="299">
        <f>IF($E241=1,IF($D241&lt;15,VLOOKUP(G241,data!$B$3:$E$32,2,0)*$D241,(VLOOKUP(G241,data!$B$3:$E$32,2,0)*14)+(VLOOKUP(G241,data!$B$3:$E$32,3,0))*($D241-14)),0)</f>
        <v>0</v>
      </c>
      <c r="I241" s="334" t="s">
        <v>127</v>
      </c>
      <c r="J241" s="299">
        <f>IF($E241=1,VLOOKUP(I241,data!$B$35:$D$39,2,0),0)</f>
        <v>0</v>
      </c>
      <c r="K241" s="300">
        <f>IF(AND(H241&lt;&gt;0,J241&lt;&gt;0)=FALSE,0,data!$C$43)</f>
        <v>0</v>
      </c>
      <c r="L241" s="338">
        <f t="shared" si="7"/>
        <v>0</v>
      </c>
      <c r="M241" s="293">
        <f t="shared" si="18"/>
        <v>0</v>
      </c>
      <c r="N241" s="293">
        <f t="shared" si="16"/>
        <v>0</v>
      </c>
      <c r="O241" s="293">
        <f t="shared" si="17"/>
        <v>0</v>
      </c>
    </row>
    <row r="242" spans="1:15" ht="18" hidden="1" customHeight="1" x14ac:dyDescent="0.3">
      <c r="A242" s="301"/>
      <c r="B242" s="290" t="s">
        <v>364</v>
      </c>
      <c r="C242" s="291"/>
      <c r="D242" s="297"/>
      <c r="E242" s="293">
        <f t="shared" si="15"/>
        <v>0</v>
      </c>
      <c r="F242" s="298">
        <f>IF(E242=1,data!$C$41*D242,0)</f>
        <v>0</v>
      </c>
      <c r="G242" s="334" t="s">
        <v>127</v>
      </c>
      <c r="H242" s="299">
        <f>IF($E242=1,IF($D242&lt;15,VLOOKUP(G242,data!$B$3:$E$32,2,0)*$D242,(VLOOKUP(G242,data!$B$3:$E$32,2,0)*14)+(VLOOKUP(G242,data!$B$3:$E$32,3,0))*($D242-14)),0)</f>
        <v>0</v>
      </c>
      <c r="I242" s="334" t="s">
        <v>127</v>
      </c>
      <c r="J242" s="299">
        <f>IF($E242=1,VLOOKUP(I242,data!$B$35:$D$39,2,0),0)</f>
        <v>0</v>
      </c>
      <c r="K242" s="300">
        <f>IF(AND(H242&lt;&gt;0,J242&lt;&gt;0)=FALSE,0,data!$C$43)</f>
        <v>0</v>
      </c>
      <c r="L242" s="338">
        <f t="shared" si="7"/>
        <v>0</v>
      </c>
      <c r="M242" s="293">
        <f t="shared" si="18"/>
        <v>0</v>
      </c>
      <c r="N242" s="293">
        <f t="shared" si="16"/>
        <v>0</v>
      </c>
      <c r="O242" s="293">
        <f t="shared" si="17"/>
        <v>0</v>
      </c>
    </row>
    <row r="243" spans="1:15" ht="18" hidden="1" customHeight="1" x14ac:dyDescent="0.3">
      <c r="A243" s="301"/>
      <c r="B243" s="290" t="s">
        <v>365</v>
      </c>
      <c r="C243" s="291"/>
      <c r="D243" s="297"/>
      <c r="E243" s="293">
        <f t="shared" si="15"/>
        <v>0</v>
      </c>
      <c r="F243" s="298">
        <f>IF(E243=1,data!$C$41*D243,0)</f>
        <v>0</v>
      </c>
      <c r="G243" s="334" t="s">
        <v>127</v>
      </c>
      <c r="H243" s="299">
        <f>IF($E243=1,IF($D243&lt;15,VLOOKUP(G243,data!$B$3:$E$32,2,0)*$D243,(VLOOKUP(G243,data!$B$3:$E$32,2,0)*14)+(VLOOKUP(G243,data!$B$3:$E$32,3,0))*($D243-14)),0)</f>
        <v>0</v>
      </c>
      <c r="I243" s="334" t="s">
        <v>127</v>
      </c>
      <c r="J243" s="299">
        <f>IF($E243=1,VLOOKUP(I243,data!$B$35:$D$39,2,0),0)</f>
        <v>0</v>
      </c>
      <c r="K243" s="300">
        <f>IF(AND(H243&lt;&gt;0,J243&lt;&gt;0)=FALSE,0,data!$C$43)</f>
        <v>0</v>
      </c>
      <c r="L243" s="338">
        <f t="shared" si="7"/>
        <v>0</v>
      </c>
      <c r="M243" s="293">
        <f t="shared" si="18"/>
        <v>0</v>
      </c>
      <c r="N243" s="293">
        <f t="shared" si="16"/>
        <v>0</v>
      </c>
      <c r="O243" s="293">
        <f t="shared" si="17"/>
        <v>0</v>
      </c>
    </row>
    <row r="244" spans="1:15" ht="18" hidden="1" customHeight="1" x14ac:dyDescent="0.3">
      <c r="A244" s="301"/>
      <c r="B244" s="290" t="s">
        <v>366</v>
      </c>
      <c r="C244" s="291"/>
      <c r="D244" s="297"/>
      <c r="E244" s="293">
        <f t="shared" si="15"/>
        <v>0</v>
      </c>
      <c r="F244" s="298">
        <f>IF(E244=1,data!$C$41*D244,0)</f>
        <v>0</v>
      </c>
      <c r="G244" s="334" t="s">
        <v>127</v>
      </c>
      <c r="H244" s="299">
        <f>IF($E244=1,IF($D244&lt;15,VLOOKUP(G244,data!$B$3:$E$32,2,0)*$D244,(VLOOKUP(G244,data!$B$3:$E$32,2,0)*14)+(VLOOKUP(G244,data!$B$3:$E$32,3,0))*($D244-14)),0)</f>
        <v>0</v>
      </c>
      <c r="I244" s="334" t="s">
        <v>127</v>
      </c>
      <c r="J244" s="299">
        <f>IF($E244=1,VLOOKUP(I244,data!$B$35:$D$39,2,0),0)</f>
        <v>0</v>
      </c>
      <c r="K244" s="300">
        <f>IF(AND(H244&lt;&gt;0,J244&lt;&gt;0)=FALSE,0,data!$C$43)</f>
        <v>0</v>
      </c>
      <c r="L244" s="338">
        <f t="shared" si="7"/>
        <v>0</v>
      </c>
      <c r="M244" s="293">
        <f t="shared" si="18"/>
        <v>0</v>
      </c>
      <c r="N244" s="293">
        <f t="shared" si="16"/>
        <v>0</v>
      </c>
      <c r="O244" s="293">
        <f t="shared" si="17"/>
        <v>0</v>
      </c>
    </row>
    <row r="245" spans="1:15" ht="18" hidden="1" customHeight="1" x14ac:dyDescent="0.3">
      <c r="A245" s="301"/>
      <c r="B245" s="290" t="s">
        <v>367</v>
      </c>
      <c r="C245" s="291"/>
      <c r="D245" s="297"/>
      <c r="E245" s="293">
        <f t="shared" si="15"/>
        <v>0</v>
      </c>
      <c r="F245" s="298">
        <f>IF(E245=1,data!$C$41*D245,0)</f>
        <v>0</v>
      </c>
      <c r="G245" s="334" t="s">
        <v>127</v>
      </c>
      <c r="H245" s="299">
        <f>IF($E245=1,IF($D245&lt;15,VLOOKUP(G245,data!$B$3:$E$32,2,0)*$D245,(VLOOKUP(G245,data!$B$3:$E$32,2,0)*14)+(VLOOKUP(G245,data!$B$3:$E$32,3,0))*($D245-14)),0)</f>
        <v>0</v>
      </c>
      <c r="I245" s="334" t="s">
        <v>127</v>
      </c>
      <c r="J245" s="299">
        <f>IF($E245=1,VLOOKUP(I245,data!$B$35:$D$39,2,0),0)</f>
        <v>0</v>
      </c>
      <c r="K245" s="300">
        <f>IF(AND(H245&lt;&gt;0,J245&lt;&gt;0)=FALSE,0,data!$C$43)</f>
        <v>0</v>
      </c>
      <c r="L245" s="338">
        <f t="shared" si="7"/>
        <v>0</v>
      </c>
      <c r="M245" s="293">
        <f t="shared" si="18"/>
        <v>0</v>
      </c>
      <c r="N245" s="293">
        <f t="shared" si="16"/>
        <v>0</v>
      </c>
      <c r="O245" s="293">
        <f t="shared" si="17"/>
        <v>0</v>
      </c>
    </row>
    <row r="246" spans="1:15" ht="18" hidden="1" customHeight="1" x14ac:dyDescent="0.3">
      <c r="A246" s="301"/>
      <c r="B246" s="290" t="s">
        <v>368</v>
      </c>
      <c r="C246" s="291"/>
      <c r="D246" s="297"/>
      <c r="E246" s="293">
        <f t="shared" si="15"/>
        <v>0</v>
      </c>
      <c r="F246" s="298">
        <f>IF(E246=1,data!$C$41*D246,0)</f>
        <v>0</v>
      </c>
      <c r="G246" s="334" t="s">
        <v>127</v>
      </c>
      <c r="H246" s="299">
        <f>IF($E246=1,IF($D246&lt;15,VLOOKUP(G246,data!$B$3:$E$32,2,0)*$D246,(VLOOKUP(G246,data!$B$3:$E$32,2,0)*14)+(VLOOKUP(G246,data!$B$3:$E$32,3,0))*($D246-14)),0)</f>
        <v>0</v>
      </c>
      <c r="I246" s="334" t="s">
        <v>127</v>
      </c>
      <c r="J246" s="299">
        <f>IF($E246=1,VLOOKUP(I246,data!$B$35:$D$39,2,0),0)</f>
        <v>0</v>
      </c>
      <c r="K246" s="300">
        <f>IF(AND(H246&lt;&gt;0,J246&lt;&gt;0)=FALSE,0,data!$C$43)</f>
        <v>0</v>
      </c>
      <c r="L246" s="338">
        <f t="shared" si="7"/>
        <v>0</v>
      </c>
      <c r="M246" s="293">
        <f t="shared" si="18"/>
        <v>0</v>
      </c>
      <c r="N246" s="293">
        <f t="shared" si="16"/>
        <v>0</v>
      </c>
      <c r="O246" s="293">
        <f t="shared" si="17"/>
        <v>0</v>
      </c>
    </row>
    <row r="247" spans="1:15" ht="18" hidden="1" customHeight="1" x14ac:dyDescent="0.3">
      <c r="A247" s="301"/>
      <c r="B247" s="290" t="s">
        <v>369</v>
      </c>
      <c r="C247" s="291"/>
      <c r="D247" s="297"/>
      <c r="E247" s="293">
        <f t="shared" si="15"/>
        <v>0</v>
      </c>
      <c r="F247" s="298">
        <f>IF(E247=1,data!$C$41*D247,0)</f>
        <v>0</v>
      </c>
      <c r="G247" s="334" t="s">
        <v>127</v>
      </c>
      <c r="H247" s="299">
        <f>IF($E247=1,IF($D247&lt;15,VLOOKUP(G247,data!$B$3:$E$32,2,0)*$D247,(VLOOKUP(G247,data!$B$3:$E$32,2,0)*14)+(VLOOKUP(G247,data!$B$3:$E$32,3,0))*($D247-14)),0)</f>
        <v>0</v>
      </c>
      <c r="I247" s="334" t="s">
        <v>127</v>
      </c>
      <c r="J247" s="299">
        <f>IF($E247=1,VLOOKUP(I247,data!$B$35:$D$39,2,0),0)</f>
        <v>0</v>
      </c>
      <c r="K247" s="300">
        <f>IF(AND(H247&lt;&gt;0,J247&lt;&gt;0)=FALSE,0,data!$C$43)</f>
        <v>0</v>
      </c>
      <c r="L247" s="338">
        <f t="shared" si="7"/>
        <v>0</v>
      </c>
      <c r="M247" s="293">
        <f t="shared" si="18"/>
        <v>0</v>
      </c>
      <c r="N247" s="293">
        <f t="shared" si="16"/>
        <v>0</v>
      </c>
      <c r="O247" s="293">
        <f t="shared" si="17"/>
        <v>0</v>
      </c>
    </row>
    <row r="248" spans="1:15" ht="18" hidden="1" customHeight="1" x14ac:dyDescent="0.3">
      <c r="A248" s="301"/>
      <c r="B248" s="290" t="s">
        <v>370</v>
      </c>
      <c r="C248" s="291"/>
      <c r="D248" s="297"/>
      <c r="E248" s="293">
        <f t="shared" si="15"/>
        <v>0</v>
      </c>
      <c r="F248" s="298">
        <f>IF(E248=1,data!$C$41*D248,0)</f>
        <v>0</v>
      </c>
      <c r="G248" s="334" t="s">
        <v>127</v>
      </c>
      <c r="H248" s="299">
        <f>IF($E248=1,IF($D248&lt;15,VLOOKUP(G248,data!$B$3:$E$32,2,0)*$D248,(VLOOKUP(G248,data!$B$3:$E$32,2,0)*14)+(VLOOKUP(G248,data!$B$3:$E$32,3,0))*($D248-14)),0)</f>
        <v>0</v>
      </c>
      <c r="I248" s="334" t="s">
        <v>127</v>
      </c>
      <c r="J248" s="299">
        <f>IF($E248=1,VLOOKUP(I248,data!$B$35:$D$39,2,0),0)</f>
        <v>0</v>
      </c>
      <c r="K248" s="300">
        <f>IF(AND(H248&lt;&gt;0,J248&lt;&gt;0)=FALSE,0,data!$C$43)</f>
        <v>0</v>
      </c>
      <c r="L248" s="338">
        <f t="shared" si="7"/>
        <v>0</v>
      </c>
      <c r="M248" s="293">
        <f t="shared" si="18"/>
        <v>0</v>
      </c>
      <c r="N248" s="293">
        <f t="shared" si="16"/>
        <v>0</v>
      </c>
      <c r="O248" s="293">
        <f t="shared" si="17"/>
        <v>0</v>
      </c>
    </row>
    <row r="249" spans="1:15" ht="18" hidden="1" customHeight="1" x14ac:dyDescent="0.3">
      <c r="A249" s="301"/>
      <c r="B249" s="290" t="s">
        <v>371</v>
      </c>
      <c r="C249" s="291"/>
      <c r="D249" s="297"/>
      <c r="E249" s="293">
        <f t="shared" si="15"/>
        <v>0</v>
      </c>
      <c r="F249" s="298">
        <f>IF(E249=1,data!$C$41*D249,0)</f>
        <v>0</v>
      </c>
      <c r="G249" s="334" t="s">
        <v>127</v>
      </c>
      <c r="H249" s="299">
        <f>IF($E249=1,IF($D249&lt;15,VLOOKUP(G249,data!$B$3:$E$32,2,0)*$D249,(VLOOKUP(G249,data!$B$3:$E$32,2,0)*14)+(VLOOKUP(G249,data!$B$3:$E$32,3,0))*($D249-14)),0)</f>
        <v>0</v>
      </c>
      <c r="I249" s="334" t="s">
        <v>127</v>
      </c>
      <c r="J249" s="299">
        <f>IF($E249=1,VLOOKUP(I249,data!$B$35:$D$39,2,0),0)</f>
        <v>0</v>
      </c>
      <c r="K249" s="300">
        <f>IF(AND(H249&lt;&gt;0,J249&lt;&gt;0)=FALSE,0,data!$C$43)</f>
        <v>0</v>
      </c>
      <c r="L249" s="338">
        <f t="shared" si="7"/>
        <v>0</v>
      </c>
      <c r="M249" s="293">
        <f t="shared" si="18"/>
        <v>0</v>
      </c>
      <c r="N249" s="293">
        <f t="shared" si="16"/>
        <v>0</v>
      </c>
      <c r="O249" s="293">
        <f t="shared" si="17"/>
        <v>0</v>
      </c>
    </row>
    <row r="250" spans="1:15" ht="18" hidden="1" customHeight="1" x14ac:dyDescent="0.3">
      <c r="A250" s="301"/>
      <c r="B250" s="290" t="s">
        <v>372</v>
      </c>
      <c r="C250" s="291"/>
      <c r="D250" s="297"/>
      <c r="E250" s="293">
        <f t="shared" si="15"/>
        <v>0</v>
      </c>
      <c r="F250" s="298">
        <f>IF(E250=1,data!$C$41*D250,0)</f>
        <v>0</v>
      </c>
      <c r="G250" s="334" t="s">
        <v>127</v>
      </c>
      <c r="H250" s="299">
        <f>IF($E250=1,IF($D250&lt;15,VLOOKUP(G250,data!$B$3:$E$32,2,0)*$D250,(VLOOKUP(G250,data!$B$3:$E$32,2,0)*14)+(VLOOKUP(G250,data!$B$3:$E$32,3,0))*($D250-14)),0)</f>
        <v>0</v>
      </c>
      <c r="I250" s="334" t="s">
        <v>127</v>
      </c>
      <c r="J250" s="299">
        <f>IF($E250=1,VLOOKUP(I250,data!$B$35:$D$39,2,0),0)</f>
        <v>0</v>
      </c>
      <c r="K250" s="300">
        <f>IF(AND(H250&lt;&gt;0,J250&lt;&gt;0)=FALSE,0,data!$C$43)</f>
        <v>0</v>
      </c>
      <c r="L250" s="338">
        <f t="shared" si="7"/>
        <v>0</v>
      </c>
      <c r="M250" s="293">
        <f t="shared" si="18"/>
        <v>0</v>
      </c>
      <c r="N250" s="293">
        <f t="shared" si="16"/>
        <v>0</v>
      </c>
      <c r="O250" s="293">
        <f t="shared" si="17"/>
        <v>0</v>
      </c>
    </row>
    <row r="251" spans="1:15" ht="18" hidden="1" customHeight="1" x14ac:dyDescent="0.3">
      <c r="A251" s="301"/>
      <c r="B251" s="290" t="s">
        <v>373</v>
      </c>
      <c r="C251" s="291"/>
      <c r="D251" s="297"/>
      <c r="E251" s="293">
        <f t="shared" si="15"/>
        <v>0</v>
      </c>
      <c r="F251" s="298">
        <f>IF(E251=1,data!$C$41*D251,0)</f>
        <v>0</v>
      </c>
      <c r="G251" s="334" t="s">
        <v>127</v>
      </c>
      <c r="H251" s="299">
        <f>IF($E251=1,IF($D251&lt;15,VLOOKUP(G251,data!$B$3:$E$32,2,0)*$D251,(VLOOKUP(G251,data!$B$3:$E$32,2,0)*14)+(VLOOKUP(G251,data!$B$3:$E$32,3,0))*($D251-14)),0)</f>
        <v>0</v>
      </c>
      <c r="I251" s="334" t="s">
        <v>127</v>
      </c>
      <c r="J251" s="299">
        <f>IF($E251=1,VLOOKUP(I251,data!$B$35:$D$39,2,0),0)</f>
        <v>0</v>
      </c>
      <c r="K251" s="300">
        <f>IF(AND(H251&lt;&gt;0,J251&lt;&gt;0)=FALSE,0,data!$C$43)</f>
        <v>0</v>
      </c>
      <c r="L251" s="338">
        <f t="shared" si="7"/>
        <v>0</v>
      </c>
      <c r="M251" s="293">
        <f t="shared" si="18"/>
        <v>0</v>
      </c>
      <c r="N251" s="293">
        <f t="shared" si="16"/>
        <v>0</v>
      </c>
      <c r="O251" s="293">
        <f t="shared" si="17"/>
        <v>0</v>
      </c>
    </row>
    <row r="252" spans="1:15" ht="18" hidden="1" customHeight="1" x14ac:dyDescent="0.3">
      <c r="A252" s="301"/>
      <c r="B252" s="290" t="s">
        <v>374</v>
      </c>
      <c r="C252" s="291"/>
      <c r="D252" s="297"/>
      <c r="E252" s="293">
        <f t="shared" si="15"/>
        <v>0</v>
      </c>
      <c r="F252" s="298">
        <f>IF(E252=1,data!$C$41*D252,0)</f>
        <v>0</v>
      </c>
      <c r="G252" s="334" t="s">
        <v>127</v>
      </c>
      <c r="H252" s="299">
        <f>IF($E252=1,IF($D252&lt;15,VLOOKUP(G252,data!$B$3:$E$32,2,0)*$D252,(VLOOKUP(G252,data!$B$3:$E$32,2,0)*14)+(VLOOKUP(G252,data!$B$3:$E$32,3,0))*($D252-14)),0)</f>
        <v>0</v>
      </c>
      <c r="I252" s="334" t="s">
        <v>127</v>
      </c>
      <c r="J252" s="299">
        <f>IF($E252=1,VLOOKUP(I252,data!$B$35:$D$39,2,0),0)</f>
        <v>0</v>
      </c>
      <c r="K252" s="300">
        <f>IF(AND(H252&lt;&gt;0,J252&lt;&gt;0)=FALSE,0,data!$C$43)</f>
        <v>0</v>
      </c>
      <c r="L252" s="338">
        <f t="shared" si="7"/>
        <v>0</v>
      </c>
      <c r="M252" s="293">
        <f t="shared" si="18"/>
        <v>0</v>
      </c>
      <c r="N252" s="293">
        <f t="shared" si="16"/>
        <v>0</v>
      </c>
      <c r="O252" s="293">
        <f t="shared" si="17"/>
        <v>0</v>
      </c>
    </row>
    <row r="253" spans="1:15" ht="18" hidden="1" customHeight="1" x14ac:dyDescent="0.3">
      <c r="A253" s="301"/>
      <c r="B253" s="290" t="s">
        <v>375</v>
      </c>
      <c r="C253" s="291"/>
      <c r="D253" s="297"/>
      <c r="E253" s="293">
        <f t="shared" si="15"/>
        <v>0</v>
      </c>
      <c r="F253" s="298">
        <f>IF(E253=1,data!$C$41*D253,0)</f>
        <v>0</v>
      </c>
      <c r="G253" s="334" t="s">
        <v>127</v>
      </c>
      <c r="H253" s="299">
        <f>IF($E253=1,IF($D253&lt;15,VLOOKUP(G253,data!$B$3:$E$32,2,0)*$D253,(VLOOKUP(G253,data!$B$3:$E$32,2,0)*14)+(VLOOKUP(G253,data!$B$3:$E$32,3,0))*($D253-14)),0)</f>
        <v>0</v>
      </c>
      <c r="I253" s="334" t="s">
        <v>127</v>
      </c>
      <c r="J253" s="299">
        <f>IF($E253=1,VLOOKUP(I253,data!$B$35:$D$39,2,0),0)</f>
        <v>0</v>
      </c>
      <c r="K253" s="300">
        <f>IF(AND(H253&lt;&gt;0,J253&lt;&gt;0)=FALSE,0,data!$C$43)</f>
        <v>0</v>
      </c>
      <c r="L253" s="338">
        <f t="shared" si="7"/>
        <v>0</v>
      </c>
      <c r="M253" s="293">
        <f t="shared" si="18"/>
        <v>0</v>
      </c>
      <c r="N253" s="293">
        <f t="shared" si="16"/>
        <v>0</v>
      </c>
      <c r="O253" s="293">
        <f t="shared" si="17"/>
        <v>0</v>
      </c>
    </row>
    <row r="254" spans="1:15" ht="18" hidden="1" customHeight="1" x14ac:dyDescent="0.3">
      <c r="A254" s="301"/>
      <c r="B254" s="290" t="s">
        <v>376</v>
      </c>
      <c r="C254" s="291"/>
      <c r="D254" s="297"/>
      <c r="E254" s="293">
        <f t="shared" si="15"/>
        <v>0</v>
      </c>
      <c r="F254" s="298">
        <f>IF(E254=1,data!$C$41*D254,0)</f>
        <v>0</v>
      </c>
      <c r="G254" s="334" t="s">
        <v>127</v>
      </c>
      <c r="H254" s="299">
        <f>IF($E254=1,IF($D254&lt;15,VLOOKUP(G254,data!$B$3:$E$32,2,0)*$D254,(VLOOKUP(G254,data!$B$3:$E$32,2,0)*14)+(VLOOKUP(G254,data!$B$3:$E$32,3,0))*($D254-14)),0)</f>
        <v>0</v>
      </c>
      <c r="I254" s="334" t="s">
        <v>127</v>
      </c>
      <c r="J254" s="299">
        <f>IF($E254=1,VLOOKUP(I254,data!$B$35:$D$39,2,0),0)</f>
        <v>0</v>
      </c>
      <c r="K254" s="300">
        <f>IF(AND(H254&lt;&gt;0,J254&lt;&gt;0)=FALSE,0,data!$C$43)</f>
        <v>0</v>
      </c>
      <c r="L254" s="338">
        <f t="shared" si="7"/>
        <v>0</v>
      </c>
      <c r="M254" s="293">
        <f t="shared" si="18"/>
        <v>0</v>
      </c>
      <c r="N254" s="293">
        <f t="shared" si="16"/>
        <v>0</v>
      </c>
      <c r="O254" s="293">
        <f t="shared" si="17"/>
        <v>0</v>
      </c>
    </row>
    <row r="255" spans="1:15" ht="18" hidden="1" customHeight="1" x14ac:dyDescent="0.3">
      <c r="A255" s="301"/>
      <c r="B255" s="290" t="s">
        <v>377</v>
      </c>
      <c r="C255" s="291"/>
      <c r="D255" s="297"/>
      <c r="E255" s="293">
        <f t="shared" si="15"/>
        <v>0</v>
      </c>
      <c r="F255" s="298">
        <f>IF(E255=1,data!$C$41*D255,0)</f>
        <v>0</v>
      </c>
      <c r="G255" s="334" t="s">
        <v>127</v>
      </c>
      <c r="H255" s="299">
        <f>IF($E255=1,IF($D255&lt;15,VLOOKUP(G255,data!$B$3:$E$32,2,0)*$D255,(VLOOKUP(G255,data!$B$3:$E$32,2,0)*14)+(VLOOKUP(G255,data!$B$3:$E$32,3,0))*($D255-14)),0)</f>
        <v>0</v>
      </c>
      <c r="I255" s="334" t="s">
        <v>127</v>
      </c>
      <c r="J255" s="299">
        <f>IF($E255=1,VLOOKUP(I255,data!$B$35:$D$39,2,0),0)</f>
        <v>0</v>
      </c>
      <c r="K255" s="300">
        <f>IF(AND(H255&lt;&gt;0,J255&lt;&gt;0)=FALSE,0,data!$C$43)</f>
        <v>0</v>
      </c>
      <c r="L255" s="338">
        <f t="shared" si="7"/>
        <v>0</v>
      </c>
      <c r="M255" s="293">
        <f t="shared" si="18"/>
        <v>0</v>
      </c>
      <c r="N255" s="293">
        <f t="shared" si="16"/>
        <v>0</v>
      </c>
      <c r="O255" s="293">
        <f t="shared" si="17"/>
        <v>0</v>
      </c>
    </row>
    <row r="256" spans="1:15" ht="18" hidden="1" customHeight="1" x14ac:dyDescent="0.3">
      <c r="A256" s="301"/>
      <c r="B256" s="290" t="s">
        <v>378</v>
      </c>
      <c r="C256" s="291"/>
      <c r="D256" s="297"/>
      <c r="E256" s="293">
        <f t="shared" si="15"/>
        <v>0</v>
      </c>
      <c r="F256" s="298">
        <f>IF(E256=1,data!$C$41*D256,0)</f>
        <v>0</v>
      </c>
      <c r="G256" s="334" t="s">
        <v>127</v>
      </c>
      <c r="H256" s="299">
        <f>IF($E256=1,IF($D256&lt;15,VLOOKUP(G256,data!$B$3:$E$32,2,0)*$D256,(VLOOKUP(G256,data!$B$3:$E$32,2,0)*14)+(VLOOKUP(G256,data!$B$3:$E$32,3,0))*($D256-14)),0)</f>
        <v>0</v>
      </c>
      <c r="I256" s="334" t="s">
        <v>127</v>
      </c>
      <c r="J256" s="299">
        <f>IF($E256=1,VLOOKUP(I256,data!$B$35:$D$39,2,0),0)</f>
        <v>0</v>
      </c>
      <c r="K256" s="300">
        <f>IF(AND(H256&lt;&gt;0,J256&lt;&gt;0)=FALSE,0,data!$C$43)</f>
        <v>0</v>
      </c>
      <c r="L256" s="338">
        <f t="shared" si="7"/>
        <v>0</v>
      </c>
      <c r="M256" s="293">
        <f t="shared" si="18"/>
        <v>0</v>
      </c>
      <c r="N256" s="293">
        <f t="shared" si="16"/>
        <v>0</v>
      </c>
      <c r="O256" s="293">
        <f t="shared" si="17"/>
        <v>0</v>
      </c>
    </row>
    <row r="257" spans="1:15" ht="18" hidden="1" customHeight="1" x14ac:dyDescent="0.3">
      <c r="A257" s="301"/>
      <c r="B257" s="290" t="s">
        <v>379</v>
      </c>
      <c r="C257" s="291"/>
      <c r="D257" s="297"/>
      <c r="E257" s="293">
        <f t="shared" si="15"/>
        <v>0</v>
      </c>
      <c r="F257" s="298">
        <f>IF(E257=1,data!$C$41*D257,0)</f>
        <v>0</v>
      </c>
      <c r="G257" s="334" t="s">
        <v>127</v>
      </c>
      <c r="H257" s="299">
        <f>IF($E257=1,IF($D257&lt;15,VLOOKUP(G257,data!$B$3:$E$32,2,0)*$D257,(VLOOKUP(G257,data!$B$3:$E$32,2,0)*14)+(VLOOKUP(G257,data!$B$3:$E$32,3,0))*($D257-14)),0)</f>
        <v>0</v>
      </c>
      <c r="I257" s="334" t="s">
        <v>127</v>
      </c>
      <c r="J257" s="299">
        <f>IF($E257=1,VLOOKUP(I257,data!$B$35:$D$39,2,0),0)</f>
        <v>0</v>
      </c>
      <c r="K257" s="300">
        <f>IF(AND(H257&lt;&gt;0,J257&lt;&gt;0)=FALSE,0,data!$C$43)</f>
        <v>0</v>
      </c>
      <c r="L257" s="338">
        <f t="shared" si="7"/>
        <v>0</v>
      </c>
      <c r="M257" s="293">
        <f t="shared" si="18"/>
        <v>0</v>
      </c>
      <c r="N257" s="293">
        <f t="shared" si="16"/>
        <v>0</v>
      </c>
      <c r="O257" s="293">
        <f t="shared" si="17"/>
        <v>0</v>
      </c>
    </row>
    <row r="258" spans="1:15" ht="18" hidden="1" customHeight="1" x14ac:dyDescent="0.3">
      <c r="A258" s="301"/>
      <c r="B258" s="290" t="s">
        <v>380</v>
      </c>
      <c r="C258" s="291"/>
      <c r="D258" s="297"/>
      <c r="E258" s="293">
        <f t="shared" si="15"/>
        <v>0</v>
      </c>
      <c r="F258" s="298">
        <f>IF(E258=1,data!$C$41*D258,0)</f>
        <v>0</v>
      </c>
      <c r="G258" s="334" t="s">
        <v>127</v>
      </c>
      <c r="H258" s="299">
        <f>IF($E258=1,IF($D258&lt;15,VLOOKUP(G258,data!$B$3:$E$32,2,0)*$D258,(VLOOKUP(G258,data!$B$3:$E$32,2,0)*14)+(VLOOKUP(G258,data!$B$3:$E$32,3,0))*($D258-14)),0)</f>
        <v>0</v>
      </c>
      <c r="I258" s="334" t="s">
        <v>127</v>
      </c>
      <c r="J258" s="299">
        <f>IF($E258=1,VLOOKUP(I258,data!$B$35:$D$39,2,0),0)</f>
        <v>0</v>
      </c>
      <c r="K258" s="300">
        <f>IF(AND(H258&lt;&gt;0,J258&lt;&gt;0)=FALSE,0,data!$C$43)</f>
        <v>0</v>
      </c>
      <c r="L258" s="338">
        <f t="shared" si="7"/>
        <v>0</v>
      </c>
      <c r="M258" s="293">
        <f t="shared" si="18"/>
        <v>0</v>
      </c>
      <c r="N258" s="293">
        <f t="shared" si="16"/>
        <v>0</v>
      </c>
      <c r="O258" s="293">
        <f t="shared" si="17"/>
        <v>0</v>
      </c>
    </row>
    <row r="259" spans="1:15" ht="18" hidden="1" customHeight="1" x14ac:dyDescent="0.3">
      <c r="A259" s="301"/>
      <c r="B259" s="290" t="s">
        <v>381</v>
      </c>
      <c r="C259" s="291"/>
      <c r="D259" s="297"/>
      <c r="E259" s="293">
        <f t="shared" si="15"/>
        <v>0</v>
      </c>
      <c r="F259" s="298">
        <f>IF(E259=1,data!$C$41*D259,0)</f>
        <v>0</v>
      </c>
      <c r="G259" s="334" t="s">
        <v>127</v>
      </c>
      <c r="H259" s="299">
        <f>IF($E259=1,IF($D259&lt;15,VLOOKUP(G259,data!$B$3:$E$32,2,0)*$D259,(VLOOKUP(G259,data!$B$3:$E$32,2,0)*14)+(VLOOKUP(G259,data!$B$3:$E$32,3,0))*($D259-14)),0)</f>
        <v>0</v>
      </c>
      <c r="I259" s="334" t="s">
        <v>127</v>
      </c>
      <c r="J259" s="299">
        <f>IF($E259=1,VLOOKUP(I259,data!$B$35:$D$39,2,0),0)</f>
        <v>0</v>
      </c>
      <c r="K259" s="300">
        <f>IF(AND(H259&lt;&gt;0,J259&lt;&gt;0)=FALSE,0,data!$C$43)</f>
        <v>0</v>
      </c>
      <c r="L259" s="338">
        <f t="shared" si="7"/>
        <v>0</v>
      </c>
      <c r="M259" s="293">
        <f t="shared" si="18"/>
        <v>0</v>
      </c>
      <c r="N259" s="293">
        <f t="shared" si="16"/>
        <v>0</v>
      </c>
      <c r="O259" s="293">
        <f t="shared" si="17"/>
        <v>0</v>
      </c>
    </row>
    <row r="260" spans="1:15" ht="18" hidden="1" customHeight="1" x14ac:dyDescent="0.3">
      <c r="A260" s="301"/>
      <c r="B260" s="290" t="s">
        <v>382</v>
      </c>
      <c r="C260" s="291"/>
      <c r="D260" s="297"/>
      <c r="E260" s="293">
        <f t="shared" si="15"/>
        <v>0</v>
      </c>
      <c r="F260" s="298">
        <f>IF(E260=1,data!$C$41*D260,0)</f>
        <v>0</v>
      </c>
      <c r="G260" s="334" t="s">
        <v>127</v>
      </c>
      <c r="H260" s="299">
        <f>IF($E260=1,IF($D260&lt;15,VLOOKUP(G260,data!$B$3:$E$32,2,0)*$D260,(VLOOKUP(G260,data!$B$3:$E$32,2,0)*14)+(VLOOKUP(G260,data!$B$3:$E$32,3,0))*($D260-14)),0)</f>
        <v>0</v>
      </c>
      <c r="I260" s="334" t="s">
        <v>127</v>
      </c>
      <c r="J260" s="299">
        <f>IF($E260=1,VLOOKUP(I260,data!$B$35:$D$39,2,0),0)</f>
        <v>0</v>
      </c>
      <c r="K260" s="300">
        <f>IF(AND(H260&lt;&gt;0,J260&lt;&gt;0)=FALSE,0,data!$C$43)</f>
        <v>0</v>
      </c>
      <c r="L260" s="338">
        <f t="shared" si="7"/>
        <v>0</v>
      </c>
      <c r="M260" s="293">
        <f t="shared" si="18"/>
        <v>0</v>
      </c>
      <c r="N260" s="293">
        <f t="shared" si="16"/>
        <v>0</v>
      </c>
      <c r="O260" s="293">
        <f t="shared" si="17"/>
        <v>0</v>
      </c>
    </row>
    <row r="261" spans="1:15" ht="18" hidden="1" customHeight="1" x14ac:dyDescent="0.3">
      <c r="A261" s="301"/>
      <c r="B261" s="290" t="s">
        <v>383</v>
      </c>
      <c r="C261" s="291"/>
      <c r="D261" s="297"/>
      <c r="E261" s="293">
        <f t="shared" si="15"/>
        <v>0</v>
      </c>
      <c r="F261" s="298">
        <f>IF(E261=1,data!$C$41*D261,0)</f>
        <v>0</v>
      </c>
      <c r="G261" s="334" t="s">
        <v>127</v>
      </c>
      <c r="H261" s="299">
        <f>IF($E261=1,IF($D261&lt;15,VLOOKUP(G261,data!$B$3:$E$32,2,0)*$D261,(VLOOKUP(G261,data!$B$3:$E$32,2,0)*14)+(VLOOKUP(G261,data!$B$3:$E$32,3,0))*($D261-14)),0)</f>
        <v>0</v>
      </c>
      <c r="I261" s="334" t="s">
        <v>127</v>
      </c>
      <c r="J261" s="299">
        <f>IF($E261=1,VLOOKUP(I261,data!$B$35:$D$39,2,0),0)</f>
        <v>0</v>
      </c>
      <c r="K261" s="300">
        <f>IF(AND(H261&lt;&gt;0,J261&lt;&gt;0)=FALSE,0,data!$C$43)</f>
        <v>0</v>
      </c>
      <c r="L261" s="338">
        <f t="shared" si="7"/>
        <v>0</v>
      </c>
      <c r="M261" s="293">
        <f t="shared" si="18"/>
        <v>0</v>
      </c>
      <c r="N261" s="293">
        <f t="shared" si="16"/>
        <v>0</v>
      </c>
      <c r="O261" s="293">
        <f t="shared" si="17"/>
        <v>0</v>
      </c>
    </row>
    <row r="262" spans="1:15" ht="18" hidden="1" customHeight="1" x14ac:dyDescent="0.3">
      <c r="A262" s="301"/>
      <c r="B262" s="290" t="s">
        <v>384</v>
      </c>
      <c r="C262" s="291"/>
      <c r="D262" s="297"/>
      <c r="E262" s="293">
        <f t="shared" si="15"/>
        <v>0</v>
      </c>
      <c r="F262" s="298">
        <f>IF(E262=1,data!$C$41*D262,0)</f>
        <v>0</v>
      </c>
      <c r="G262" s="334" t="s">
        <v>127</v>
      </c>
      <c r="H262" s="299">
        <f>IF($E262=1,IF($D262&lt;15,VLOOKUP(G262,data!$B$3:$E$32,2,0)*$D262,(VLOOKUP(G262,data!$B$3:$E$32,2,0)*14)+(VLOOKUP(G262,data!$B$3:$E$32,3,0))*($D262-14)),0)</f>
        <v>0</v>
      </c>
      <c r="I262" s="334" t="s">
        <v>127</v>
      </c>
      <c r="J262" s="299">
        <f>IF($E262=1,VLOOKUP(I262,data!$B$35:$D$39,2,0),0)</f>
        <v>0</v>
      </c>
      <c r="K262" s="300">
        <f>IF(AND(H262&lt;&gt;0,J262&lt;&gt;0)=FALSE,0,data!$C$43)</f>
        <v>0</v>
      </c>
      <c r="L262" s="338">
        <f t="shared" si="7"/>
        <v>0</v>
      </c>
      <c r="M262" s="293">
        <f t="shared" si="18"/>
        <v>0</v>
      </c>
      <c r="N262" s="293">
        <f t="shared" si="16"/>
        <v>0</v>
      </c>
      <c r="O262" s="293">
        <f t="shared" si="17"/>
        <v>0</v>
      </c>
    </row>
    <row r="263" spans="1:15" ht="18" hidden="1" customHeight="1" x14ac:dyDescent="0.3">
      <c r="A263" s="301"/>
      <c r="B263" s="290" t="s">
        <v>385</v>
      </c>
      <c r="C263" s="291"/>
      <c r="D263" s="297"/>
      <c r="E263" s="293">
        <f t="shared" si="15"/>
        <v>0</v>
      </c>
      <c r="F263" s="298">
        <f>IF(E263=1,data!$C$41*D263,0)</f>
        <v>0</v>
      </c>
      <c r="G263" s="334" t="s">
        <v>127</v>
      </c>
      <c r="H263" s="299">
        <f>IF($E263=1,IF($D263&lt;15,VLOOKUP(G263,data!$B$3:$E$32,2,0)*$D263,(VLOOKUP(G263,data!$B$3:$E$32,2,0)*14)+(VLOOKUP(G263,data!$B$3:$E$32,3,0))*($D263-14)),0)</f>
        <v>0</v>
      </c>
      <c r="I263" s="334" t="s">
        <v>127</v>
      </c>
      <c r="J263" s="299">
        <f>IF($E263=1,VLOOKUP(I263,data!$B$35:$D$39,2,0),0)</f>
        <v>0</v>
      </c>
      <c r="K263" s="300">
        <f>IF(AND(H263&lt;&gt;0,J263&lt;&gt;0)=FALSE,0,data!$C$43)</f>
        <v>0</v>
      </c>
      <c r="L263" s="338">
        <f t="shared" si="7"/>
        <v>0</v>
      </c>
      <c r="M263" s="293">
        <f t="shared" si="18"/>
        <v>0</v>
      </c>
      <c r="N263" s="293">
        <f t="shared" si="16"/>
        <v>0</v>
      </c>
      <c r="O263" s="293">
        <f t="shared" si="17"/>
        <v>0</v>
      </c>
    </row>
    <row r="264" spans="1:15" ht="18" hidden="1" customHeight="1" x14ac:dyDescent="0.3">
      <c r="A264" s="301"/>
      <c r="B264" s="290" t="s">
        <v>386</v>
      </c>
      <c r="C264" s="291"/>
      <c r="D264" s="297"/>
      <c r="E264" s="293">
        <f t="shared" ref="E264:E327" si="19">IF(C264&gt;0,IF(D264&gt;0,1,0),0)</f>
        <v>0</v>
      </c>
      <c r="F264" s="298">
        <f>IF(E264=1,data!$C$41*D264,0)</f>
        <v>0</v>
      </c>
      <c r="G264" s="334" t="s">
        <v>127</v>
      </c>
      <c r="H264" s="299">
        <f>IF($E264=1,IF($D264&lt;15,VLOOKUP(G264,data!$B$3:$E$32,2,0)*$D264,(VLOOKUP(G264,data!$B$3:$E$32,2,0)*14)+(VLOOKUP(G264,data!$B$3:$E$32,3,0))*($D264-14)),0)</f>
        <v>0</v>
      </c>
      <c r="I264" s="334" t="s">
        <v>127</v>
      </c>
      <c r="J264" s="299">
        <f>IF($E264=1,VLOOKUP(I264,data!$B$35:$D$39,2,0),0)</f>
        <v>0</v>
      </c>
      <c r="K264" s="300">
        <f>IF(AND(H264&lt;&gt;0,J264&lt;&gt;0)=FALSE,0,data!$C$43)</f>
        <v>0</v>
      </c>
      <c r="L264" s="338">
        <f t="shared" si="7"/>
        <v>0</v>
      </c>
      <c r="M264" s="293">
        <f t="shared" si="18"/>
        <v>0</v>
      </c>
      <c r="N264" s="293">
        <f t="shared" ref="N264:N327" si="20">IF(M264=1,D264,0)</f>
        <v>0</v>
      </c>
      <c r="O264" s="293">
        <f t="shared" ref="O264:O327" si="21">IF(OR(G264="Spojené Království",G264="Norsko",G264="Island"),L264,0)</f>
        <v>0</v>
      </c>
    </row>
    <row r="265" spans="1:15" ht="18" hidden="1" customHeight="1" x14ac:dyDescent="0.3">
      <c r="A265" s="301"/>
      <c r="B265" s="290" t="s">
        <v>387</v>
      </c>
      <c r="C265" s="291"/>
      <c r="D265" s="297"/>
      <c r="E265" s="293">
        <f t="shared" si="19"/>
        <v>0</v>
      </c>
      <c r="F265" s="298">
        <f>IF(E265=1,data!$C$41*D265,0)</f>
        <v>0</v>
      </c>
      <c r="G265" s="334" t="s">
        <v>127</v>
      </c>
      <c r="H265" s="299">
        <f>IF($E265=1,IF($D265&lt;15,VLOOKUP(G265,data!$B$3:$E$32,2,0)*$D265,(VLOOKUP(G265,data!$B$3:$E$32,2,0)*14)+(VLOOKUP(G265,data!$B$3:$E$32,3,0))*($D265-14)),0)</f>
        <v>0</v>
      </c>
      <c r="I265" s="334" t="s">
        <v>127</v>
      </c>
      <c r="J265" s="299">
        <f>IF($E265=1,VLOOKUP(I265,data!$B$35:$D$39,2,0),0)</f>
        <v>0</v>
      </c>
      <c r="K265" s="300">
        <f>IF(AND(H265&lt;&gt;0,J265&lt;&gt;0)=FALSE,0,data!$C$43)</f>
        <v>0</v>
      </c>
      <c r="L265" s="338">
        <f t="shared" si="7"/>
        <v>0</v>
      </c>
      <c r="M265" s="293">
        <f t="shared" si="18"/>
        <v>0</v>
      </c>
      <c r="N265" s="293">
        <f t="shared" si="20"/>
        <v>0</v>
      </c>
      <c r="O265" s="293">
        <f t="shared" si="21"/>
        <v>0</v>
      </c>
    </row>
    <row r="266" spans="1:15" ht="18" hidden="1" customHeight="1" x14ac:dyDescent="0.3">
      <c r="A266" s="301"/>
      <c r="B266" s="290" t="s">
        <v>388</v>
      </c>
      <c r="C266" s="291"/>
      <c r="D266" s="297"/>
      <c r="E266" s="293">
        <f t="shared" si="19"/>
        <v>0</v>
      </c>
      <c r="F266" s="298">
        <f>IF(E266=1,data!$C$41*D266,0)</f>
        <v>0</v>
      </c>
      <c r="G266" s="334" t="s">
        <v>127</v>
      </c>
      <c r="H266" s="299">
        <f>IF($E266=1,IF($D266&lt;15,VLOOKUP(G266,data!$B$3:$E$32,2,0)*$D266,(VLOOKUP(G266,data!$B$3:$E$32,2,0)*14)+(VLOOKUP(G266,data!$B$3:$E$32,3,0))*($D266-14)),0)</f>
        <v>0</v>
      </c>
      <c r="I266" s="334" t="s">
        <v>127</v>
      </c>
      <c r="J266" s="299">
        <f>IF($E266=1,VLOOKUP(I266,data!$B$35:$D$39,2,0),0)</f>
        <v>0</v>
      </c>
      <c r="K266" s="300">
        <f>IF(AND(H266&lt;&gt;0,J266&lt;&gt;0)=FALSE,0,data!$C$43)</f>
        <v>0</v>
      </c>
      <c r="L266" s="338">
        <f t="shared" si="7"/>
        <v>0</v>
      </c>
      <c r="M266" s="293">
        <f t="shared" si="18"/>
        <v>0</v>
      </c>
      <c r="N266" s="293">
        <f t="shared" si="20"/>
        <v>0</v>
      </c>
      <c r="O266" s="293">
        <f t="shared" si="21"/>
        <v>0</v>
      </c>
    </row>
    <row r="267" spans="1:15" ht="18" hidden="1" customHeight="1" x14ac:dyDescent="0.3">
      <c r="A267" s="301"/>
      <c r="B267" s="290" t="s">
        <v>389</v>
      </c>
      <c r="C267" s="291"/>
      <c r="D267" s="297"/>
      <c r="E267" s="293">
        <f t="shared" si="19"/>
        <v>0</v>
      </c>
      <c r="F267" s="298">
        <f>IF(E267=1,data!$C$41*D267,0)</f>
        <v>0</v>
      </c>
      <c r="G267" s="334" t="s">
        <v>127</v>
      </c>
      <c r="H267" s="299">
        <f>IF($E267=1,IF($D267&lt;15,VLOOKUP(G267,data!$B$3:$E$32,2,0)*$D267,(VLOOKUP(G267,data!$B$3:$E$32,2,0)*14)+(VLOOKUP(G267,data!$B$3:$E$32,3,0))*($D267-14)),0)</f>
        <v>0</v>
      </c>
      <c r="I267" s="334" t="s">
        <v>127</v>
      </c>
      <c r="J267" s="299">
        <f>IF($E267=1,VLOOKUP(I267,data!$B$35:$D$39,2,0),0)</f>
        <v>0</v>
      </c>
      <c r="K267" s="300">
        <f>IF(AND(H267&lt;&gt;0,J267&lt;&gt;0)=FALSE,0,data!$C$43)</f>
        <v>0</v>
      </c>
      <c r="L267" s="338">
        <f t="shared" si="7"/>
        <v>0</v>
      </c>
      <c r="M267" s="293">
        <f t="shared" si="18"/>
        <v>0</v>
      </c>
      <c r="N267" s="293">
        <f t="shared" si="20"/>
        <v>0</v>
      </c>
      <c r="O267" s="293">
        <f t="shared" si="21"/>
        <v>0</v>
      </c>
    </row>
    <row r="268" spans="1:15" ht="18" hidden="1" customHeight="1" x14ac:dyDescent="0.3">
      <c r="A268" s="301"/>
      <c r="B268" s="290" t="s">
        <v>390</v>
      </c>
      <c r="C268" s="291"/>
      <c r="D268" s="297"/>
      <c r="E268" s="293">
        <f t="shared" si="19"/>
        <v>0</v>
      </c>
      <c r="F268" s="298">
        <f>IF(E268=1,data!$C$41*D268,0)</f>
        <v>0</v>
      </c>
      <c r="G268" s="334" t="s">
        <v>127</v>
      </c>
      <c r="H268" s="299">
        <f>IF($E268=1,IF($D268&lt;15,VLOOKUP(G268,data!$B$3:$E$32,2,0)*$D268,(VLOOKUP(G268,data!$B$3:$E$32,2,0)*14)+(VLOOKUP(G268,data!$B$3:$E$32,3,0))*($D268-14)),0)</f>
        <v>0</v>
      </c>
      <c r="I268" s="334" t="s">
        <v>127</v>
      </c>
      <c r="J268" s="299">
        <f>IF($E268=1,VLOOKUP(I268,data!$B$35:$D$39,2,0),0)</f>
        <v>0</v>
      </c>
      <c r="K268" s="300">
        <f>IF(AND(H268&lt;&gt;0,J268&lt;&gt;0)=FALSE,0,data!$C$43)</f>
        <v>0</v>
      </c>
      <c r="L268" s="338">
        <f t="shared" si="7"/>
        <v>0</v>
      </c>
      <c r="M268" s="293">
        <f t="shared" si="18"/>
        <v>0</v>
      </c>
      <c r="N268" s="293">
        <f t="shared" si="20"/>
        <v>0</v>
      </c>
      <c r="O268" s="293">
        <f t="shared" si="21"/>
        <v>0</v>
      </c>
    </row>
    <row r="269" spans="1:15" ht="18" hidden="1" customHeight="1" x14ac:dyDescent="0.3">
      <c r="A269" s="301"/>
      <c r="B269" s="290" t="s">
        <v>391</v>
      </c>
      <c r="C269" s="291"/>
      <c r="D269" s="297"/>
      <c r="E269" s="293">
        <f t="shared" si="19"/>
        <v>0</v>
      </c>
      <c r="F269" s="298">
        <f>IF(E269=1,data!$C$41*D269,0)</f>
        <v>0</v>
      </c>
      <c r="G269" s="334" t="s">
        <v>127</v>
      </c>
      <c r="H269" s="299">
        <f>IF($E269=1,IF($D269&lt;15,VLOOKUP(G269,data!$B$3:$E$32,2,0)*$D269,(VLOOKUP(G269,data!$B$3:$E$32,2,0)*14)+(VLOOKUP(G269,data!$B$3:$E$32,3,0))*($D269-14)),0)</f>
        <v>0</v>
      </c>
      <c r="I269" s="334" t="s">
        <v>127</v>
      </c>
      <c r="J269" s="299">
        <f>IF($E269=1,VLOOKUP(I269,data!$B$35:$D$39,2,0),0)</f>
        <v>0</v>
      </c>
      <c r="K269" s="300">
        <f>IF(AND(H269&lt;&gt;0,J269&lt;&gt;0)=FALSE,0,data!$C$43)</f>
        <v>0</v>
      </c>
      <c r="L269" s="338">
        <f t="shared" si="7"/>
        <v>0</v>
      </c>
      <c r="M269" s="293">
        <f t="shared" si="18"/>
        <v>0</v>
      </c>
      <c r="N269" s="293">
        <f t="shared" si="20"/>
        <v>0</v>
      </c>
      <c r="O269" s="293">
        <f t="shared" si="21"/>
        <v>0</v>
      </c>
    </row>
    <row r="270" spans="1:15" ht="18" hidden="1" customHeight="1" x14ac:dyDescent="0.3">
      <c r="A270" s="301"/>
      <c r="B270" s="290" t="s">
        <v>392</v>
      </c>
      <c r="C270" s="291"/>
      <c r="D270" s="297"/>
      <c r="E270" s="293">
        <f t="shared" si="19"/>
        <v>0</v>
      </c>
      <c r="F270" s="298">
        <f>IF(E270=1,data!$C$41*D270,0)</f>
        <v>0</v>
      </c>
      <c r="G270" s="334" t="s">
        <v>127</v>
      </c>
      <c r="H270" s="299">
        <f>IF($E270=1,IF($D270&lt;15,VLOOKUP(G270,data!$B$3:$E$32,2,0)*$D270,(VLOOKUP(G270,data!$B$3:$E$32,2,0)*14)+(VLOOKUP(G270,data!$B$3:$E$32,3,0))*($D270-14)),0)</f>
        <v>0</v>
      </c>
      <c r="I270" s="334" t="s">
        <v>127</v>
      </c>
      <c r="J270" s="299">
        <f>IF($E270=1,VLOOKUP(I270,data!$B$35:$D$39,2,0),0)</f>
        <v>0</v>
      </c>
      <c r="K270" s="300">
        <f>IF(AND(H270&lt;&gt;0,J270&lt;&gt;0)=FALSE,0,data!$C$43)</f>
        <v>0</v>
      </c>
      <c r="L270" s="338">
        <f t="shared" si="7"/>
        <v>0</v>
      </c>
      <c r="M270" s="293">
        <f t="shared" si="18"/>
        <v>0</v>
      </c>
      <c r="N270" s="293">
        <f t="shared" si="20"/>
        <v>0</v>
      </c>
      <c r="O270" s="293">
        <f t="shared" si="21"/>
        <v>0</v>
      </c>
    </row>
    <row r="271" spans="1:15" ht="18" hidden="1" customHeight="1" x14ac:dyDescent="0.3">
      <c r="A271" s="301"/>
      <c r="B271" s="290" t="s">
        <v>393</v>
      </c>
      <c r="C271" s="291"/>
      <c r="D271" s="297"/>
      <c r="E271" s="293">
        <f t="shared" si="19"/>
        <v>0</v>
      </c>
      <c r="F271" s="298">
        <f>IF(E271=1,data!$C$41*D271,0)</f>
        <v>0</v>
      </c>
      <c r="G271" s="334" t="s">
        <v>127</v>
      </c>
      <c r="H271" s="299">
        <f>IF($E271=1,IF($D271&lt;15,VLOOKUP(G271,data!$B$3:$E$32,2,0)*$D271,(VLOOKUP(G271,data!$B$3:$E$32,2,0)*14)+(VLOOKUP(G271,data!$B$3:$E$32,3,0))*($D271-14)),0)</f>
        <v>0</v>
      </c>
      <c r="I271" s="334" t="s">
        <v>127</v>
      </c>
      <c r="J271" s="299">
        <f>IF($E271=1,VLOOKUP(I271,data!$B$35:$D$39,2,0),0)</f>
        <v>0</v>
      </c>
      <c r="K271" s="300">
        <f>IF(AND(H271&lt;&gt;0,J271&lt;&gt;0)=FALSE,0,data!$C$43)</f>
        <v>0</v>
      </c>
      <c r="L271" s="338">
        <f t="shared" si="7"/>
        <v>0</v>
      </c>
      <c r="M271" s="293">
        <f t="shared" si="18"/>
        <v>0</v>
      </c>
      <c r="N271" s="293">
        <f t="shared" si="20"/>
        <v>0</v>
      </c>
      <c r="O271" s="293">
        <f t="shared" si="21"/>
        <v>0</v>
      </c>
    </row>
    <row r="272" spans="1:15" ht="18" hidden="1" customHeight="1" x14ac:dyDescent="0.3">
      <c r="A272" s="301"/>
      <c r="B272" s="290" t="s">
        <v>394</v>
      </c>
      <c r="C272" s="291"/>
      <c r="D272" s="297"/>
      <c r="E272" s="293">
        <f t="shared" si="19"/>
        <v>0</v>
      </c>
      <c r="F272" s="298">
        <f>IF(E272=1,data!$C$41*D272,0)</f>
        <v>0</v>
      </c>
      <c r="G272" s="334" t="s">
        <v>127</v>
      </c>
      <c r="H272" s="299">
        <f>IF($E272=1,IF($D272&lt;15,VLOOKUP(G272,data!$B$3:$E$32,2,0)*$D272,(VLOOKUP(G272,data!$B$3:$E$32,2,0)*14)+(VLOOKUP(G272,data!$B$3:$E$32,3,0))*($D272-14)),0)</f>
        <v>0</v>
      </c>
      <c r="I272" s="334" t="s">
        <v>127</v>
      </c>
      <c r="J272" s="299">
        <f>IF($E272=1,VLOOKUP(I272,data!$B$35:$D$39,2,0),0)</f>
        <v>0</v>
      </c>
      <c r="K272" s="300">
        <f>IF(AND(H272&lt;&gt;0,J272&lt;&gt;0)=FALSE,0,data!$C$43)</f>
        <v>0</v>
      </c>
      <c r="L272" s="338">
        <f t="shared" si="7"/>
        <v>0</v>
      </c>
      <c r="M272" s="293">
        <f t="shared" ref="M272:M335" si="22">IF(L272&gt;0,1,0)</f>
        <v>0</v>
      </c>
      <c r="N272" s="293">
        <f t="shared" si="20"/>
        <v>0</v>
      </c>
      <c r="O272" s="293">
        <f t="shared" si="21"/>
        <v>0</v>
      </c>
    </row>
    <row r="273" spans="1:15" ht="18" hidden="1" customHeight="1" x14ac:dyDescent="0.3">
      <c r="A273" s="301"/>
      <c r="B273" s="290" t="s">
        <v>395</v>
      </c>
      <c r="C273" s="291"/>
      <c r="D273" s="297"/>
      <c r="E273" s="293">
        <f t="shared" si="19"/>
        <v>0</v>
      </c>
      <c r="F273" s="298">
        <f>IF(E273=1,data!$C$41*D273,0)</f>
        <v>0</v>
      </c>
      <c r="G273" s="334" t="s">
        <v>127</v>
      </c>
      <c r="H273" s="299">
        <f>IF($E273=1,IF($D273&lt;15,VLOOKUP(G273,data!$B$3:$E$32,2,0)*$D273,(VLOOKUP(G273,data!$B$3:$E$32,2,0)*14)+(VLOOKUP(G273,data!$B$3:$E$32,3,0))*($D273-14)),0)</f>
        <v>0</v>
      </c>
      <c r="I273" s="334" t="s">
        <v>127</v>
      </c>
      <c r="J273" s="299">
        <f>IF($E273=1,VLOOKUP(I273,data!$B$35:$D$39,2,0),0)</f>
        <v>0</v>
      </c>
      <c r="K273" s="300">
        <f>IF(AND(H273&lt;&gt;0,J273&lt;&gt;0)=FALSE,0,data!$C$43)</f>
        <v>0</v>
      </c>
      <c r="L273" s="338">
        <f t="shared" si="7"/>
        <v>0</v>
      </c>
      <c r="M273" s="293">
        <f t="shared" si="22"/>
        <v>0</v>
      </c>
      <c r="N273" s="293">
        <f t="shared" si="20"/>
        <v>0</v>
      </c>
      <c r="O273" s="293">
        <f t="shared" si="21"/>
        <v>0</v>
      </c>
    </row>
    <row r="274" spans="1:15" ht="18" hidden="1" customHeight="1" x14ac:dyDescent="0.3">
      <c r="A274" s="301"/>
      <c r="B274" s="290" t="s">
        <v>396</v>
      </c>
      <c r="C274" s="291"/>
      <c r="D274" s="297"/>
      <c r="E274" s="293">
        <f t="shared" si="19"/>
        <v>0</v>
      </c>
      <c r="F274" s="298">
        <f>IF(E274=1,data!$C$41*D274,0)</f>
        <v>0</v>
      </c>
      <c r="G274" s="334" t="s">
        <v>127</v>
      </c>
      <c r="H274" s="299">
        <f>IF($E274=1,IF($D274&lt;15,VLOOKUP(G274,data!$B$3:$E$32,2,0)*$D274,(VLOOKUP(G274,data!$B$3:$E$32,2,0)*14)+(VLOOKUP(G274,data!$B$3:$E$32,3,0))*($D274-14)),0)</f>
        <v>0</v>
      </c>
      <c r="I274" s="334" t="s">
        <v>127</v>
      </c>
      <c r="J274" s="299">
        <f>IF($E274=1,VLOOKUP(I274,data!$B$35:$D$39,2,0),0)</f>
        <v>0</v>
      </c>
      <c r="K274" s="300">
        <f>IF(AND(H274&lt;&gt;0,J274&lt;&gt;0)=FALSE,0,data!$C$43)</f>
        <v>0</v>
      </c>
      <c r="L274" s="338">
        <f t="shared" si="7"/>
        <v>0</v>
      </c>
      <c r="M274" s="293">
        <f t="shared" si="22"/>
        <v>0</v>
      </c>
      <c r="N274" s="293">
        <f t="shared" si="20"/>
        <v>0</v>
      </c>
      <c r="O274" s="293">
        <f t="shared" si="21"/>
        <v>0</v>
      </c>
    </row>
    <row r="275" spans="1:15" ht="18" hidden="1" customHeight="1" x14ac:dyDescent="0.3">
      <c r="A275" s="301"/>
      <c r="B275" s="290" t="s">
        <v>397</v>
      </c>
      <c r="C275" s="291"/>
      <c r="D275" s="297"/>
      <c r="E275" s="293">
        <f t="shared" si="19"/>
        <v>0</v>
      </c>
      <c r="F275" s="298">
        <f>IF(E275=1,data!$C$41*D275,0)</f>
        <v>0</v>
      </c>
      <c r="G275" s="334" t="s">
        <v>127</v>
      </c>
      <c r="H275" s="299">
        <f>IF($E275=1,IF($D275&lt;15,VLOOKUP(G275,data!$B$3:$E$32,2,0)*$D275,(VLOOKUP(G275,data!$B$3:$E$32,2,0)*14)+(VLOOKUP(G275,data!$B$3:$E$32,3,0))*($D275-14)),0)</f>
        <v>0</v>
      </c>
      <c r="I275" s="334" t="s">
        <v>127</v>
      </c>
      <c r="J275" s="299">
        <f>IF($E275=1,VLOOKUP(I275,data!$B$35:$D$39,2,0),0)</f>
        <v>0</v>
      </c>
      <c r="K275" s="300">
        <f>IF(AND(H275&lt;&gt;0,J275&lt;&gt;0)=FALSE,0,data!$C$43)</f>
        <v>0</v>
      </c>
      <c r="L275" s="338">
        <f t="shared" si="7"/>
        <v>0</v>
      </c>
      <c r="M275" s="293">
        <f t="shared" si="22"/>
        <v>0</v>
      </c>
      <c r="N275" s="293">
        <f t="shared" si="20"/>
        <v>0</v>
      </c>
      <c r="O275" s="293">
        <f t="shared" si="21"/>
        <v>0</v>
      </c>
    </row>
    <row r="276" spans="1:15" ht="18" hidden="1" customHeight="1" x14ac:dyDescent="0.3">
      <c r="A276" s="301"/>
      <c r="B276" s="290" t="s">
        <v>398</v>
      </c>
      <c r="C276" s="291"/>
      <c r="D276" s="297"/>
      <c r="E276" s="293">
        <f t="shared" si="19"/>
        <v>0</v>
      </c>
      <c r="F276" s="298">
        <f>IF(E276=1,data!$C$41*D276,0)</f>
        <v>0</v>
      </c>
      <c r="G276" s="334" t="s">
        <v>127</v>
      </c>
      <c r="H276" s="299">
        <f>IF($E276=1,IF($D276&lt;15,VLOOKUP(G276,data!$B$3:$E$32,2,0)*$D276,(VLOOKUP(G276,data!$B$3:$E$32,2,0)*14)+(VLOOKUP(G276,data!$B$3:$E$32,3,0))*($D276-14)),0)</f>
        <v>0</v>
      </c>
      <c r="I276" s="334" t="s">
        <v>127</v>
      </c>
      <c r="J276" s="299">
        <f>IF($E276=1,VLOOKUP(I276,data!$B$35:$D$39,2,0),0)</f>
        <v>0</v>
      </c>
      <c r="K276" s="300">
        <f>IF(AND(H276&lt;&gt;0,J276&lt;&gt;0)=FALSE,0,data!$C$43)</f>
        <v>0</v>
      </c>
      <c r="L276" s="338">
        <f t="shared" si="7"/>
        <v>0</v>
      </c>
      <c r="M276" s="293">
        <f t="shared" si="22"/>
        <v>0</v>
      </c>
      <c r="N276" s="293">
        <f t="shared" si="20"/>
        <v>0</v>
      </c>
      <c r="O276" s="293">
        <f t="shared" si="21"/>
        <v>0</v>
      </c>
    </row>
    <row r="277" spans="1:15" ht="18" hidden="1" customHeight="1" x14ac:dyDescent="0.3">
      <c r="A277" s="301"/>
      <c r="B277" s="290" t="s">
        <v>399</v>
      </c>
      <c r="C277" s="291"/>
      <c r="D277" s="297"/>
      <c r="E277" s="293">
        <f t="shared" si="19"/>
        <v>0</v>
      </c>
      <c r="F277" s="298">
        <f>IF(E277=1,data!$C$41*D277,0)</f>
        <v>0</v>
      </c>
      <c r="G277" s="334" t="s">
        <v>127</v>
      </c>
      <c r="H277" s="299">
        <f>IF($E277=1,IF($D277&lt;15,VLOOKUP(G277,data!$B$3:$E$32,2,0)*$D277,(VLOOKUP(G277,data!$B$3:$E$32,2,0)*14)+(VLOOKUP(G277,data!$B$3:$E$32,3,0))*($D277-14)),0)</f>
        <v>0</v>
      </c>
      <c r="I277" s="334" t="s">
        <v>127</v>
      </c>
      <c r="J277" s="299">
        <f>IF($E277=1,VLOOKUP(I277,data!$B$35:$D$39,2,0),0)</f>
        <v>0</v>
      </c>
      <c r="K277" s="300">
        <f>IF(AND(H277&lt;&gt;0,J277&lt;&gt;0)=FALSE,0,data!$C$43)</f>
        <v>0</v>
      </c>
      <c r="L277" s="338">
        <f t="shared" si="7"/>
        <v>0</v>
      </c>
      <c r="M277" s="293">
        <f t="shared" si="22"/>
        <v>0</v>
      </c>
      <c r="N277" s="293">
        <f t="shared" si="20"/>
        <v>0</v>
      </c>
      <c r="O277" s="293">
        <f t="shared" si="21"/>
        <v>0</v>
      </c>
    </row>
    <row r="278" spans="1:15" ht="18" hidden="1" customHeight="1" x14ac:dyDescent="0.3">
      <c r="A278" s="301"/>
      <c r="B278" s="290" t="s">
        <v>400</v>
      </c>
      <c r="C278" s="291"/>
      <c r="D278" s="297"/>
      <c r="E278" s="293">
        <f t="shared" si="19"/>
        <v>0</v>
      </c>
      <c r="F278" s="298">
        <f>IF(E278=1,data!$C$41*D278,0)</f>
        <v>0</v>
      </c>
      <c r="G278" s="334" t="s">
        <v>127</v>
      </c>
      <c r="H278" s="299">
        <f>IF($E278=1,IF($D278&lt;15,VLOOKUP(G278,data!$B$3:$E$32,2,0)*$D278,(VLOOKUP(G278,data!$B$3:$E$32,2,0)*14)+(VLOOKUP(G278,data!$B$3:$E$32,3,0))*($D278-14)),0)</f>
        <v>0</v>
      </c>
      <c r="I278" s="334" t="s">
        <v>127</v>
      </c>
      <c r="J278" s="299">
        <f>IF($E278=1,VLOOKUP(I278,data!$B$35:$D$39,2,0),0)</f>
        <v>0</v>
      </c>
      <c r="K278" s="300">
        <f>IF(AND(H278&lt;&gt;0,J278&lt;&gt;0)=FALSE,0,data!$C$43)</f>
        <v>0</v>
      </c>
      <c r="L278" s="338">
        <f t="shared" si="7"/>
        <v>0</v>
      </c>
      <c r="M278" s="293">
        <f t="shared" si="22"/>
        <v>0</v>
      </c>
      <c r="N278" s="293">
        <f t="shared" si="20"/>
        <v>0</v>
      </c>
      <c r="O278" s="293">
        <f t="shared" si="21"/>
        <v>0</v>
      </c>
    </row>
    <row r="279" spans="1:15" ht="18" hidden="1" customHeight="1" x14ac:dyDescent="0.3">
      <c r="A279" s="301"/>
      <c r="B279" s="290" t="s">
        <v>401</v>
      </c>
      <c r="C279" s="291"/>
      <c r="D279" s="297"/>
      <c r="E279" s="293">
        <f t="shared" si="19"/>
        <v>0</v>
      </c>
      <c r="F279" s="298">
        <f>IF(E279=1,data!$C$41*D279,0)</f>
        <v>0</v>
      </c>
      <c r="G279" s="334" t="s">
        <v>127</v>
      </c>
      <c r="H279" s="299">
        <f>IF($E279=1,IF($D279&lt;15,VLOOKUP(G279,data!$B$3:$E$32,2,0)*$D279,(VLOOKUP(G279,data!$B$3:$E$32,2,0)*14)+(VLOOKUP(G279,data!$B$3:$E$32,3,0))*($D279-14)),0)</f>
        <v>0</v>
      </c>
      <c r="I279" s="334" t="s">
        <v>127</v>
      </c>
      <c r="J279" s="299">
        <f>IF($E279=1,VLOOKUP(I279,data!$B$35:$D$39,2,0),0)</f>
        <v>0</v>
      </c>
      <c r="K279" s="300">
        <f>IF(AND(H279&lt;&gt;0,J279&lt;&gt;0)=FALSE,0,data!$C$43)</f>
        <v>0</v>
      </c>
      <c r="L279" s="338">
        <f t="shared" si="7"/>
        <v>0</v>
      </c>
      <c r="M279" s="293">
        <f t="shared" si="22"/>
        <v>0</v>
      </c>
      <c r="N279" s="293">
        <f t="shared" si="20"/>
        <v>0</v>
      </c>
      <c r="O279" s="293">
        <f t="shared" si="21"/>
        <v>0</v>
      </c>
    </row>
    <row r="280" spans="1:15" ht="18" hidden="1" customHeight="1" x14ac:dyDescent="0.3">
      <c r="A280" s="301"/>
      <c r="B280" s="290" t="s">
        <v>402</v>
      </c>
      <c r="C280" s="291"/>
      <c r="D280" s="297"/>
      <c r="E280" s="293">
        <f t="shared" si="19"/>
        <v>0</v>
      </c>
      <c r="F280" s="298">
        <f>IF(E280=1,data!$C$41*D280,0)</f>
        <v>0</v>
      </c>
      <c r="G280" s="334" t="s">
        <v>127</v>
      </c>
      <c r="H280" s="299">
        <f>IF($E280=1,IF($D280&lt;15,VLOOKUP(G280,data!$B$3:$E$32,2,0)*$D280,(VLOOKUP(G280,data!$B$3:$E$32,2,0)*14)+(VLOOKUP(G280,data!$B$3:$E$32,3,0))*($D280-14)),0)</f>
        <v>0</v>
      </c>
      <c r="I280" s="334" t="s">
        <v>127</v>
      </c>
      <c r="J280" s="299">
        <f>IF($E280=1,VLOOKUP(I280,data!$B$35:$D$39,2,0),0)</f>
        <v>0</v>
      </c>
      <c r="K280" s="300">
        <f>IF(AND(H280&lt;&gt;0,J280&lt;&gt;0)=FALSE,0,data!$C$43)</f>
        <v>0</v>
      </c>
      <c r="L280" s="338">
        <f t="shared" si="7"/>
        <v>0</v>
      </c>
      <c r="M280" s="293">
        <f t="shared" si="22"/>
        <v>0</v>
      </c>
      <c r="N280" s="293">
        <f t="shared" si="20"/>
        <v>0</v>
      </c>
      <c r="O280" s="293">
        <f t="shared" si="21"/>
        <v>0</v>
      </c>
    </row>
    <row r="281" spans="1:15" ht="18" hidden="1" customHeight="1" x14ac:dyDescent="0.3">
      <c r="A281" s="301"/>
      <c r="B281" s="290" t="s">
        <v>403</v>
      </c>
      <c r="C281" s="291"/>
      <c r="D281" s="297"/>
      <c r="E281" s="293">
        <f t="shared" si="19"/>
        <v>0</v>
      </c>
      <c r="F281" s="298">
        <f>IF(E281=1,data!$C$41*D281,0)</f>
        <v>0</v>
      </c>
      <c r="G281" s="334" t="s">
        <v>127</v>
      </c>
      <c r="H281" s="299">
        <f>IF($E281=1,IF($D281&lt;15,VLOOKUP(G281,data!$B$3:$E$32,2,0)*$D281,(VLOOKUP(G281,data!$B$3:$E$32,2,0)*14)+(VLOOKUP(G281,data!$B$3:$E$32,3,0))*($D281-14)),0)</f>
        <v>0</v>
      </c>
      <c r="I281" s="334" t="s">
        <v>127</v>
      </c>
      <c r="J281" s="299">
        <f>IF($E281=1,VLOOKUP(I281,data!$B$35:$D$39,2,0),0)</f>
        <v>0</v>
      </c>
      <c r="K281" s="300">
        <f>IF(AND(H281&lt;&gt;0,J281&lt;&gt;0)=FALSE,0,data!$C$43)</f>
        <v>0</v>
      </c>
      <c r="L281" s="338">
        <f t="shared" si="7"/>
        <v>0</v>
      </c>
      <c r="M281" s="293">
        <f t="shared" si="22"/>
        <v>0</v>
      </c>
      <c r="N281" s="293">
        <f t="shared" si="20"/>
        <v>0</v>
      </c>
      <c r="O281" s="293">
        <f t="shared" si="21"/>
        <v>0</v>
      </c>
    </row>
    <row r="282" spans="1:15" ht="18" hidden="1" customHeight="1" x14ac:dyDescent="0.3">
      <c r="A282" s="301"/>
      <c r="B282" s="290" t="s">
        <v>404</v>
      </c>
      <c r="C282" s="291"/>
      <c r="D282" s="297"/>
      <c r="E282" s="293">
        <f t="shared" si="19"/>
        <v>0</v>
      </c>
      <c r="F282" s="298">
        <f>IF(E282=1,data!$C$41*D282,0)</f>
        <v>0</v>
      </c>
      <c r="G282" s="334" t="s">
        <v>127</v>
      </c>
      <c r="H282" s="299">
        <f>IF($E282=1,IF($D282&lt;15,VLOOKUP(G282,data!$B$3:$E$32,2,0)*$D282,(VLOOKUP(G282,data!$B$3:$E$32,2,0)*14)+(VLOOKUP(G282,data!$B$3:$E$32,3,0))*($D282-14)),0)</f>
        <v>0</v>
      </c>
      <c r="I282" s="334" t="s">
        <v>127</v>
      </c>
      <c r="J282" s="299">
        <f>IF($E282=1,VLOOKUP(I282,data!$B$35:$D$39,2,0),0)</f>
        <v>0</v>
      </c>
      <c r="K282" s="300">
        <f>IF(AND(H282&lt;&gt;0,J282&lt;&gt;0)=FALSE,0,data!$C$43)</f>
        <v>0</v>
      </c>
      <c r="L282" s="338">
        <f t="shared" si="7"/>
        <v>0</v>
      </c>
      <c r="M282" s="293">
        <f t="shared" si="22"/>
        <v>0</v>
      </c>
      <c r="N282" s="293">
        <f t="shared" si="20"/>
        <v>0</v>
      </c>
      <c r="O282" s="293">
        <f t="shared" si="21"/>
        <v>0</v>
      </c>
    </row>
    <row r="283" spans="1:15" ht="18" hidden="1" customHeight="1" x14ac:dyDescent="0.3">
      <c r="A283" s="301"/>
      <c r="B283" s="290" t="s">
        <v>405</v>
      </c>
      <c r="C283" s="291"/>
      <c r="D283" s="297"/>
      <c r="E283" s="293">
        <f t="shared" si="19"/>
        <v>0</v>
      </c>
      <c r="F283" s="298">
        <f>IF(E283=1,data!$C$41*D283,0)</f>
        <v>0</v>
      </c>
      <c r="G283" s="334" t="s">
        <v>127</v>
      </c>
      <c r="H283" s="299">
        <f>IF($E283=1,IF($D283&lt;15,VLOOKUP(G283,data!$B$3:$E$32,2,0)*$D283,(VLOOKUP(G283,data!$B$3:$E$32,2,0)*14)+(VLOOKUP(G283,data!$B$3:$E$32,3,0))*($D283-14)),0)</f>
        <v>0</v>
      </c>
      <c r="I283" s="334" t="s">
        <v>127</v>
      </c>
      <c r="J283" s="299">
        <f>IF($E283=1,VLOOKUP(I283,data!$B$35:$D$39,2,0),0)</f>
        <v>0</v>
      </c>
      <c r="K283" s="300">
        <f>IF(AND(H283&lt;&gt;0,J283&lt;&gt;0)=FALSE,0,data!$C$43)</f>
        <v>0</v>
      </c>
      <c r="L283" s="338">
        <f t="shared" si="7"/>
        <v>0</v>
      </c>
      <c r="M283" s="293">
        <f t="shared" si="22"/>
        <v>0</v>
      </c>
      <c r="N283" s="293">
        <f t="shared" si="20"/>
        <v>0</v>
      </c>
      <c r="O283" s="293">
        <f t="shared" si="21"/>
        <v>0</v>
      </c>
    </row>
    <row r="284" spans="1:15" ht="18" hidden="1" customHeight="1" x14ac:dyDescent="0.3">
      <c r="A284" s="301"/>
      <c r="B284" s="290" t="s">
        <v>406</v>
      </c>
      <c r="C284" s="291"/>
      <c r="D284" s="297"/>
      <c r="E284" s="293">
        <f t="shared" si="19"/>
        <v>0</v>
      </c>
      <c r="F284" s="298">
        <f>IF(E284=1,data!$C$41*D284,0)</f>
        <v>0</v>
      </c>
      <c r="G284" s="334" t="s">
        <v>127</v>
      </c>
      <c r="H284" s="299">
        <f>IF($E284=1,IF($D284&lt;15,VLOOKUP(G284,data!$B$3:$E$32,2,0)*$D284,(VLOOKUP(G284,data!$B$3:$E$32,2,0)*14)+(VLOOKUP(G284,data!$B$3:$E$32,3,0))*($D284-14)),0)</f>
        <v>0</v>
      </c>
      <c r="I284" s="334" t="s">
        <v>127</v>
      </c>
      <c r="J284" s="299">
        <f>IF($E284=1,VLOOKUP(I284,data!$B$35:$D$39,2,0),0)</f>
        <v>0</v>
      </c>
      <c r="K284" s="300">
        <f>IF(AND(H284&lt;&gt;0,J284&lt;&gt;0)=FALSE,0,data!$C$43)</f>
        <v>0</v>
      </c>
      <c r="L284" s="338">
        <f t="shared" si="7"/>
        <v>0</v>
      </c>
      <c r="M284" s="293">
        <f t="shared" si="22"/>
        <v>0</v>
      </c>
      <c r="N284" s="293">
        <f t="shared" si="20"/>
        <v>0</v>
      </c>
      <c r="O284" s="293">
        <f t="shared" si="21"/>
        <v>0</v>
      </c>
    </row>
    <row r="285" spans="1:15" ht="18" hidden="1" customHeight="1" x14ac:dyDescent="0.3">
      <c r="A285" s="301"/>
      <c r="B285" s="290" t="s">
        <v>407</v>
      </c>
      <c r="C285" s="291"/>
      <c r="D285" s="297"/>
      <c r="E285" s="293">
        <f t="shared" si="19"/>
        <v>0</v>
      </c>
      <c r="F285" s="298">
        <f>IF(E285=1,data!$C$41*D285,0)</f>
        <v>0</v>
      </c>
      <c r="G285" s="334" t="s">
        <v>127</v>
      </c>
      <c r="H285" s="299">
        <f>IF($E285=1,IF($D285&lt;15,VLOOKUP(G285,data!$B$3:$E$32,2,0)*$D285,(VLOOKUP(G285,data!$B$3:$E$32,2,0)*14)+(VLOOKUP(G285,data!$B$3:$E$32,3,0))*($D285-14)),0)</f>
        <v>0</v>
      </c>
      <c r="I285" s="334" t="s">
        <v>127</v>
      </c>
      <c r="J285" s="299">
        <f>IF($E285=1,VLOOKUP(I285,data!$B$35:$D$39,2,0),0)</f>
        <v>0</v>
      </c>
      <c r="K285" s="300">
        <f>IF(AND(H285&lt;&gt;0,J285&lt;&gt;0)=FALSE,0,data!$C$43)</f>
        <v>0</v>
      </c>
      <c r="L285" s="338">
        <f t="shared" si="7"/>
        <v>0</v>
      </c>
      <c r="M285" s="293">
        <f t="shared" si="22"/>
        <v>0</v>
      </c>
      <c r="N285" s="293">
        <f t="shared" si="20"/>
        <v>0</v>
      </c>
      <c r="O285" s="293">
        <f t="shared" si="21"/>
        <v>0</v>
      </c>
    </row>
    <row r="286" spans="1:15" ht="18" hidden="1" customHeight="1" x14ac:dyDescent="0.3">
      <c r="A286" s="301"/>
      <c r="B286" s="290" t="s">
        <v>408</v>
      </c>
      <c r="C286" s="291"/>
      <c r="D286" s="297"/>
      <c r="E286" s="293">
        <f t="shared" si="19"/>
        <v>0</v>
      </c>
      <c r="F286" s="298">
        <f>IF(E286=1,data!$C$41*D286,0)</f>
        <v>0</v>
      </c>
      <c r="G286" s="334" t="s">
        <v>127</v>
      </c>
      <c r="H286" s="299">
        <f>IF($E286=1,IF($D286&lt;15,VLOOKUP(G286,data!$B$3:$E$32,2,0)*$D286,(VLOOKUP(G286,data!$B$3:$E$32,2,0)*14)+(VLOOKUP(G286,data!$B$3:$E$32,3,0))*($D286-14)),0)</f>
        <v>0</v>
      </c>
      <c r="I286" s="334" t="s">
        <v>127</v>
      </c>
      <c r="J286" s="299">
        <f>IF($E286=1,VLOOKUP(I286,data!$B$35:$D$39,2,0),0)</f>
        <v>0</v>
      </c>
      <c r="K286" s="300">
        <f>IF(AND(H286&lt;&gt;0,J286&lt;&gt;0)=FALSE,0,data!$C$43)</f>
        <v>0</v>
      </c>
      <c r="L286" s="338">
        <f t="shared" si="7"/>
        <v>0</v>
      </c>
      <c r="M286" s="293">
        <f t="shared" si="22"/>
        <v>0</v>
      </c>
      <c r="N286" s="293">
        <f t="shared" si="20"/>
        <v>0</v>
      </c>
      <c r="O286" s="293">
        <f t="shared" si="21"/>
        <v>0</v>
      </c>
    </row>
    <row r="287" spans="1:15" ht="18" hidden="1" customHeight="1" x14ac:dyDescent="0.3">
      <c r="A287" s="301"/>
      <c r="B287" s="290" t="s">
        <v>409</v>
      </c>
      <c r="C287" s="291"/>
      <c r="D287" s="297"/>
      <c r="E287" s="293">
        <f t="shared" si="19"/>
        <v>0</v>
      </c>
      <c r="F287" s="298">
        <f>IF(E287=1,data!$C$41*D287,0)</f>
        <v>0</v>
      </c>
      <c r="G287" s="334" t="s">
        <v>127</v>
      </c>
      <c r="H287" s="299">
        <f>IF($E287=1,IF($D287&lt;15,VLOOKUP(G287,data!$B$3:$E$32,2,0)*$D287,(VLOOKUP(G287,data!$B$3:$E$32,2,0)*14)+(VLOOKUP(G287,data!$B$3:$E$32,3,0))*($D287-14)),0)</f>
        <v>0</v>
      </c>
      <c r="I287" s="334" t="s">
        <v>127</v>
      </c>
      <c r="J287" s="299">
        <f>IF($E287=1,VLOOKUP(I287,data!$B$35:$D$39,2,0),0)</f>
        <v>0</v>
      </c>
      <c r="K287" s="300">
        <f>IF(AND(H287&lt;&gt;0,J287&lt;&gt;0)=FALSE,0,data!$C$43)</f>
        <v>0</v>
      </c>
      <c r="L287" s="338">
        <f t="shared" si="7"/>
        <v>0</v>
      </c>
      <c r="M287" s="293">
        <f t="shared" si="22"/>
        <v>0</v>
      </c>
      <c r="N287" s="293">
        <f t="shared" si="20"/>
        <v>0</v>
      </c>
      <c r="O287" s="293">
        <f t="shared" si="21"/>
        <v>0</v>
      </c>
    </row>
    <row r="288" spans="1:15" ht="18" hidden="1" customHeight="1" x14ac:dyDescent="0.3">
      <c r="A288" s="301"/>
      <c r="B288" s="290" t="s">
        <v>410</v>
      </c>
      <c r="C288" s="291"/>
      <c r="D288" s="297"/>
      <c r="E288" s="293">
        <f t="shared" si="19"/>
        <v>0</v>
      </c>
      <c r="F288" s="298">
        <f>IF(E288=1,data!$C$41*D288,0)</f>
        <v>0</v>
      </c>
      <c r="G288" s="334" t="s">
        <v>127</v>
      </c>
      <c r="H288" s="299">
        <f>IF($E288=1,IF($D288&lt;15,VLOOKUP(G288,data!$B$3:$E$32,2,0)*$D288,(VLOOKUP(G288,data!$B$3:$E$32,2,0)*14)+(VLOOKUP(G288,data!$B$3:$E$32,3,0))*($D288-14)),0)</f>
        <v>0</v>
      </c>
      <c r="I288" s="334" t="s">
        <v>127</v>
      </c>
      <c r="J288" s="299">
        <f>IF($E288=1,VLOOKUP(I288,data!$B$35:$D$39,2,0),0)</f>
        <v>0</v>
      </c>
      <c r="K288" s="300">
        <f>IF(AND(H288&lt;&gt;0,J288&lt;&gt;0)=FALSE,0,data!$C$43)</f>
        <v>0</v>
      </c>
      <c r="L288" s="338">
        <f t="shared" si="7"/>
        <v>0</v>
      </c>
      <c r="M288" s="293">
        <f t="shared" si="22"/>
        <v>0</v>
      </c>
      <c r="N288" s="293">
        <f t="shared" si="20"/>
        <v>0</v>
      </c>
      <c r="O288" s="293">
        <f t="shared" si="21"/>
        <v>0</v>
      </c>
    </row>
    <row r="289" spans="1:15" ht="18" hidden="1" customHeight="1" x14ac:dyDescent="0.3">
      <c r="A289" s="301"/>
      <c r="B289" s="290" t="s">
        <v>411</v>
      </c>
      <c r="C289" s="291"/>
      <c r="D289" s="297"/>
      <c r="E289" s="293">
        <f t="shared" si="19"/>
        <v>0</v>
      </c>
      <c r="F289" s="298">
        <f>IF(E289=1,data!$C$41*D289,0)</f>
        <v>0</v>
      </c>
      <c r="G289" s="334" t="s">
        <v>127</v>
      </c>
      <c r="H289" s="299">
        <f>IF($E289=1,IF($D289&lt;15,VLOOKUP(G289,data!$B$3:$E$32,2,0)*$D289,(VLOOKUP(G289,data!$B$3:$E$32,2,0)*14)+(VLOOKUP(G289,data!$B$3:$E$32,3,0))*($D289-14)),0)</f>
        <v>0</v>
      </c>
      <c r="I289" s="334" t="s">
        <v>127</v>
      </c>
      <c r="J289" s="299">
        <f>IF($E289=1,VLOOKUP(I289,data!$B$35:$D$39,2,0),0)</f>
        <v>0</v>
      </c>
      <c r="K289" s="300">
        <f>IF(AND(H289&lt;&gt;0,J289&lt;&gt;0)=FALSE,0,data!$C$43)</f>
        <v>0</v>
      </c>
      <c r="L289" s="338">
        <f t="shared" si="7"/>
        <v>0</v>
      </c>
      <c r="M289" s="293">
        <f t="shared" si="22"/>
        <v>0</v>
      </c>
      <c r="N289" s="293">
        <f t="shared" si="20"/>
        <v>0</v>
      </c>
      <c r="O289" s="293">
        <f t="shared" si="21"/>
        <v>0</v>
      </c>
    </row>
    <row r="290" spans="1:15" ht="18" hidden="1" customHeight="1" x14ac:dyDescent="0.3">
      <c r="A290" s="301"/>
      <c r="B290" s="290" t="s">
        <v>412</v>
      </c>
      <c r="C290" s="291"/>
      <c r="D290" s="297"/>
      <c r="E290" s="293">
        <f t="shared" si="19"/>
        <v>0</v>
      </c>
      <c r="F290" s="298">
        <f>IF(E290=1,data!$C$41*D290,0)</f>
        <v>0</v>
      </c>
      <c r="G290" s="334" t="s">
        <v>127</v>
      </c>
      <c r="H290" s="299">
        <f>IF($E290=1,IF($D290&lt;15,VLOOKUP(G290,data!$B$3:$E$32,2,0)*$D290,(VLOOKUP(G290,data!$B$3:$E$32,2,0)*14)+(VLOOKUP(G290,data!$B$3:$E$32,3,0))*($D290-14)),0)</f>
        <v>0</v>
      </c>
      <c r="I290" s="334" t="s">
        <v>127</v>
      </c>
      <c r="J290" s="299">
        <f>IF($E290=1,VLOOKUP(I290,data!$B$35:$D$39,2,0),0)</f>
        <v>0</v>
      </c>
      <c r="K290" s="300">
        <f>IF(AND(H290&lt;&gt;0,J290&lt;&gt;0)=FALSE,0,data!$C$43)</f>
        <v>0</v>
      </c>
      <c r="L290" s="338">
        <f t="shared" si="7"/>
        <v>0</v>
      </c>
      <c r="M290" s="293">
        <f t="shared" si="22"/>
        <v>0</v>
      </c>
      <c r="N290" s="293">
        <f t="shared" si="20"/>
        <v>0</v>
      </c>
      <c r="O290" s="293">
        <f t="shared" si="21"/>
        <v>0</v>
      </c>
    </row>
    <row r="291" spans="1:15" ht="18" hidden="1" customHeight="1" x14ac:dyDescent="0.3">
      <c r="A291" s="301"/>
      <c r="B291" s="290" t="s">
        <v>413</v>
      </c>
      <c r="C291" s="291"/>
      <c r="D291" s="297"/>
      <c r="E291" s="293">
        <f t="shared" si="19"/>
        <v>0</v>
      </c>
      <c r="F291" s="298">
        <f>IF(E291=1,data!$C$41*D291,0)</f>
        <v>0</v>
      </c>
      <c r="G291" s="334" t="s">
        <v>127</v>
      </c>
      <c r="H291" s="299">
        <f>IF($E291=1,IF($D291&lt;15,VLOOKUP(G291,data!$B$3:$E$32,2,0)*$D291,(VLOOKUP(G291,data!$B$3:$E$32,2,0)*14)+(VLOOKUP(G291,data!$B$3:$E$32,3,0))*($D291-14)),0)</f>
        <v>0</v>
      </c>
      <c r="I291" s="334" t="s">
        <v>127</v>
      </c>
      <c r="J291" s="299">
        <f>IF($E291=1,VLOOKUP(I291,data!$B$35:$D$39,2,0),0)</f>
        <v>0</v>
      </c>
      <c r="K291" s="300">
        <f>IF(AND(H291&lt;&gt;0,J291&lt;&gt;0)=FALSE,0,data!$C$43)</f>
        <v>0</v>
      </c>
      <c r="L291" s="338">
        <f t="shared" si="7"/>
        <v>0</v>
      </c>
      <c r="M291" s="293">
        <f t="shared" si="22"/>
        <v>0</v>
      </c>
      <c r="N291" s="293">
        <f t="shared" si="20"/>
        <v>0</v>
      </c>
      <c r="O291" s="293">
        <f t="shared" si="21"/>
        <v>0</v>
      </c>
    </row>
    <row r="292" spans="1:15" ht="18" hidden="1" customHeight="1" x14ac:dyDescent="0.3">
      <c r="A292" s="301"/>
      <c r="B292" s="290" t="s">
        <v>414</v>
      </c>
      <c r="C292" s="291"/>
      <c r="D292" s="297"/>
      <c r="E292" s="293">
        <f t="shared" si="19"/>
        <v>0</v>
      </c>
      <c r="F292" s="298">
        <f>IF(E292=1,data!$C$41*D292,0)</f>
        <v>0</v>
      </c>
      <c r="G292" s="334" t="s">
        <v>127</v>
      </c>
      <c r="H292" s="299">
        <f>IF($E292=1,IF($D292&lt;15,VLOOKUP(G292,data!$B$3:$E$32,2,0)*$D292,(VLOOKUP(G292,data!$B$3:$E$32,2,0)*14)+(VLOOKUP(G292,data!$B$3:$E$32,3,0))*($D292-14)),0)</f>
        <v>0</v>
      </c>
      <c r="I292" s="334" t="s">
        <v>127</v>
      </c>
      <c r="J292" s="299">
        <f>IF($E292=1,VLOOKUP(I292,data!$B$35:$D$39,2,0),0)</f>
        <v>0</v>
      </c>
      <c r="K292" s="300">
        <f>IF(AND(H292&lt;&gt;0,J292&lt;&gt;0)=FALSE,0,data!$C$43)</f>
        <v>0</v>
      </c>
      <c r="L292" s="338">
        <f t="shared" si="7"/>
        <v>0</v>
      </c>
      <c r="M292" s="293">
        <f t="shared" si="22"/>
        <v>0</v>
      </c>
      <c r="N292" s="293">
        <f t="shared" si="20"/>
        <v>0</v>
      </c>
      <c r="O292" s="293">
        <f t="shared" si="21"/>
        <v>0</v>
      </c>
    </row>
    <row r="293" spans="1:15" ht="18" hidden="1" customHeight="1" x14ac:dyDescent="0.3">
      <c r="A293" s="301"/>
      <c r="B293" s="290" t="s">
        <v>415</v>
      </c>
      <c r="C293" s="291"/>
      <c r="D293" s="297"/>
      <c r="E293" s="293">
        <f t="shared" si="19"/>
        <v>0</v>
      </c>
      <c r="F293" s="298">
        <f>IF(E293=1,data!$C$41*D293,0)</f>
        <v>0</v>
      </c>
      <c r="G293" s="334" t="s">
        <v>127</v>
      </c>
      <c r="H293" s="299">
        <f>IF($E293=1,IF($D293&lt;15,VLOOKUP(G293,data!$B$3:$E$32,2,0)*$D293,(VLOOKUP(G293,data!$B$3:$E$32,2,0)*14)+(VLOOKUP(G293,data!$B$3:$E$32,3,0))*($D293-14)),0)</f>
        <v>0</v>
      </c>
      <c r="I293" s="334" t="s">
        <v>127</v>
      </c>
      <c r="J293" s="299">
        <f>IF($E293=1,VLOOKUP(I293,data!$B$35:$D$39,2,0),0)</f>
        <v>0</v>
      </c>
      <c r="K293" s="300">
        <f>IF(AND(H293&lt;&gt;0,J293&lt;&gt;0)=FALSE,0,data!$C$43)</f>
        <v>0</v>
      </c>
      <c r="L293" s="338">
        <f t="shared" si="7"/>
        <v>0</v>
      </c>
      <c r="M293" s="293">
        <f t="shared" si="22"/>
        <v>0</v>
      </c>
      <c r="N293" s="293">
        <f t="shared" si="20"/>
        <v>0</v>
      </c>
      <c r="O293" s="293">
        <f t="shared" si="21"/>
        <v>0</v>
      </c>
    </row>
    <row r="294" spans="1:15" ht="18" hidden="1" customHeight="1" x14ac:dyDescent="0.3">
      <c r="A294" s="301"/>
      <c r="B294" s="290" t="s">
        <v>416</v>
      </c>
      <c r="C294" s="291"/>
      <c r="D294" s="297"/>
      <c r="E294" s="293">
        <f t="shared" si="19"/>
        <v>0</v>
      </c>
      <c r="F294" s="298">
        <f>IF(E294=1,data!$C$41*D294,0)</f>
        <v>0</v>
      </c>
      <c r="G294" s="334" t="s">
        <v>127</v>
      </c>
      <c r="H294" s="299">
        <f>IF($E294=1,IF($D294&lt;15,VLOOKUP(G294,data!$B$3:$E$32,2,0)*$D294,(VLOOKUP(G294,data!$B$3:$E$32,2,0)*14)+(VLOOKUP(G294,data!$B$3:$E$32,3,0))*($D294-14)),0)</f>
        <v>0</v>
      </c>
      <c r="I294" s="334" t="s">
        <v>127</v>
      </c>
      <c r="J294" s="299">
        <f>IF($E294=1,VLOOKUP(I294,data!$B$35:$D$39,2,0),0)</f>
        <v>0</v>
      </c>
      <c r="K294" s="300">
        <f>IF(AND(H294&lt;&gt;0,J294&lt;&gt;0)=FALSE,0,data!$C$43)</f>
        <v>0</v>
      </c>
      <c r="L294" s="338">
        <f t="shared" si="7"/>
        <v>0</v>
      </c>
      <c r="M294" s="293">
        <f t="shared" si="22"/>
        <v>0</v>
      </c>
      <c r="N294" s="293">
        <f t="shared" si="20"/>
        <v>0</v>
      </c>
      <c r="O294" s="293">
        <f t="shared" si="21"/>
        <v>0</v>
      </c>
    </row>
    <row r="295" spans="1:15" ht="18" hidden="1" customHeight="1" x14ac:dyDescent="0.3">
      <c r="A295" s="301"/>
      <c r="B295" s="290" t="s">
        <v>417</v>
      </c>
      <c r="C295" s="291"/>
      <c r="D295" s="297"/>
      <c r="E295" s="293">
        <f t="shared" si="19"/>
        <v>0</v>
      </c>
      <c r="F295" s="298">
        <f>IF(E295=1,data!$C$41*D295,0)</f>
        <v>0</v>
      </c>
      <c r="G295" s="334" t="s">
        <v>127</v>
      </c>
      <c r="H295" s="299">
        <f>IF($E295=1,IF($D295&lt;15,VLOOKUP(G295,data!$B$3:$E$32,2,0)*$D295,(VLOOKUP(G295,data!$B$3:$E$32,2,0)*14)+(VLOOKUP(G295,data!$B$3:$E$32,3,0))*($D295-14)),0)</f>
        <v>0</v>
      </c>
      <c r="I295" s="334" t="s">
        <v>127</v>
      </c>
      <c r="J295" s="299">
        <f>IF($E295=1,VLOOKUP(I295,data!$B$35:$D$39,2,0),0)</f>
        <v>0</v>
      </c>
      <c r="K295" s="300">
        <f>IF(AND(H295&lt;&gt;0,J295&lt;&gt;0)=FALSE,0,data!$C$43)</f>
        <v>0</v>
      </c>
      <c r="L295" s="338">
        <f t="shared" si="7"/>
        <v>0</v>
      </c>
      <c r="M295" s="293">
        <f t="shared" si="22"/>
        <v>0</v>
      </c>
      <c r="N295" s="293">
        <f t="shared" si="20"/>
        <v>0</v>
      </c>
      <c r="O295" s="293">
        <f t="shared" si="21"/>
        <v>0</v>
      </c>
    </row>
    <row r="296" spans="1:15" ht="18" hidden="1" customHeight="1" x14ac:dyDescent="0.3">
      <c r="A296" s="301"/>
      <c r="B296" s="290" t="s">
        <v>418</v>
      </c>
      <c r="C296" s="291"/>
      <c r="D296" s="297"/>
      <c r="E296" s="293">
        <f t="shared" si="19"/>
        <v>0</v>
      </c>
      <c r="F296" s="298">
        <f>IF(E296=1,data!$C$41*D296,0)</f>
        <v>0</v>
      </c>
      <c r="G296" s="334" t="s">
        <v>127</v>
      </c>
      <c r="H296" s="299">
        <f>IF($E296=1,IF($D296&lt;15,VLOOKUP(G296,data!$B$3:$E$32,2,0)*$D296,(VLOOKUP(G296,data!$B$3:$E$32,2,0)*14)+(VLOOKUP(G296,data!$B$3:$E$32,3,0))*($D296-14)),0)</f>
        <v>0</v>
      </c>
      <c r="I296" s="334" t="s">
        <v>127</v>
      </c>
      <c r="J296" s="299">
        <f>IF($E296=1,VLOOKUP(I296,data!$B$35:$D$39,2,0),0)</f>
        <v>0</v>
      </c>
      <c r="K296" s="300">
        <f>IF(AND(H296&lt;&gt;0,J296&lt;&gt;0)=FALSE,0,data!$C$43)</f>
        <v>0</v>
      </c>
      <c r="L296" s="338">
        <f t="shared" si="7"/>
        <v>0</v>
      </c>
      <c r="M296" s="293">
        <f t="shared" si="22"/>
        <v>0</v>
      </c>
      <c r="N296" s="293">
        <f t="shared" si="20"/>
        <v>0</v>
      </c>
      <c r="O296" s="293">
        <f t="shared" si="21"/>
        <v>0</v>
      </c>
    </row>
    <row r="297" spans="1:15" ht="18" hidden="1" customHeight="1" x14ac:dyDescent="0.3">
      <c r="A297" s="301"/>
      <c r="B297" s="290" t="s">
        <v>419</v>
      </c>
      <c r="C297" s="291"/>
      <c r="D297" s="297"/>
      <c r="E297" s="293">
        <f t="shared" si="19"/>
        <v>0</v>
      </c>
      <c r="F297" s="298">
        <f>IF(E297=1,data!$C$41*D297,0)</f>
        <v>0</v>
      </c>
      <c r="G297" s="334" t="s">
        <v>127</v>
      </c>
      <c r="H297" s="299">
        <f>IF($E297=1,IF($D297&lt;15,VLOOKUP(G297,data!$B$3:$E$32,2,0)*$D297,(VLOOKUP(G297,data!$B$3:$E$32,2,0)*14)+(VLOOKUP(G297,data!$B$3:$E$32,3,0))*($D297-14)),0)</f>
        <v>0</v>
      </c>
      <c r="I297" s="334" t="s">
        <v>127</v>
      </c>
      <c r="J297" s="299">
        <f>IF($E297=1,VLOOKUP(I297,data!$B$35:$D$39,2,0),0)</f>
        <v>0</v>
      </c>
      <c r="K297" s="300">
        <f>IF(AND(H297&lt;&gt;0,J297&lt;&gt;0)=FALSE,0,data!$C$43)</f>
        <v>0</v>
      </c>
      <c r="L297" s="338">
        <f t="shared" si="7"/>
        <v>0</v>
      </c>
      <c r="M297" s="293">
        <f t="shared" si="22"/>
        <v>0</v>
      </c>
      <c r="N297" s="293">
        <f t="shared" si="20"/>
        <v>0</v>
      </c>
      <c r="O297" s="293">
        <f t="shared" si="21"/>
        <v>0</v>
      </c>
    </row>
    <row r="298" spans="1:15" ht="18" hidden="1" customHeight="1" x14ac:dyDescent="0.3">
      <c r="A298" s="301"/>
      <c r="B298" s="290" t="s">
        <v>420</v>
      </c>
      <c r="C298" s="291"/>
      <c r="D298" s="297"/>
      <c r="E298" s="293">
        <f t="shared" si="19"/>
        <v>0</v>
      </c>
      <c r="F298" s="298">
        <f>IF(E298=1,data!$C$41*D298,0)</f>
        <v>0</v>
      </c>
      <c r="G298" s="334" t="s">
        <v>127</v>
      </c>
      <c r="H298" s="299">
        <f>IF($E298=1,IF($D298&lt;15,VLOOKUP(G298,data!$B$3:$E$32,2,0)*$D298,(VLOOKUP(G298,data!$B$3:$E$32,2,0)*14)+(VLOOKUP(G298,data!$B$3:$E$32,3,0))*($D298-14)),0)</f>
        <v>0</v>
      </c>
      <c r="I298" s="334" t="s">
        <v>127</v>
      </c>
      <c r="J298" s="299">
        <f>IF($E298=1,VLOOKUP(I298,data!$B$35:$D$39,2,0),0)</f>
        <v>0</v>
      </c>
      <c r="K298" s="300">
        <f>IF(AND(H298&lt;&gt;0,J298&lt;&gt;0)=FALSE,0,data!$C$43)</f>
        <v>0</v>
      </c>
      <c r="L298" s="338">
        <f t="shared" si="7"/>
        <v>0</v>
      </c>
      <c r="M298" s="293">
        <f t="shared" si="22"/>
        <v>0</v>
      </c>
      <c r="N298" s="293">
        <f t="shared" si="20"/>
        <v>0</v>
      </c>
      <c r="O298" s="293">
        <f t="shared" si="21"/>
        <v>0</v>
      </c>
    </row>
    <row r="299" spans="1:15" ht="18" hidden="1" customHeight="1" x14ac:dyDescent="0.3">
      <c r="A299" s="301"/>
      <c r="B299" s="290" t="s">
        <v>421</v>
      </c>
      <c r="C299" s="291"/>
      <c r="D299" s="297"/>
      <c r="E299" s="293">
        <f t="shared" si="19"/>
        <v>0</v>
      </c>
      <c r="F299" s="298">
        <f>IF(E299=1,data!$C$41*D299,0)</f>
        <v>0</v>
      </c>
      <c r="G299" s="334" t="s">
        <v>127</v>
      </c>
      <c r="H299" s="299">
        <f>IF($E299=1,IF($D299&lt;15,VLOOKUP(G299,data!$B$3:$E$32,2,0)*$D299,(VLOOKUP(G299,data!$B$3:$E$32,2,0)*14)+(VLOOKUP(G299,data!$B$3:$E$32,3,0))*($D299-14)),0)</f>
        <v>0</v>
      </c>
      <c r="I299" s="334" t="s">
        <v>127</v>
      </c>
      <c r="J299" s="299">
        <f>IF($E299=1,VLOOKUP(I299,data!$B$35:$D$39,2,0),0)</f>
        <v>0</v>
      </c>
      <c r="K299" s="300">
        <f>IF(AND(H299&lt;&gt;0,J299&lt;&gt;0)=FALSE,0,data!$C$43)</f>
        <v>0</v>
      </c>
      <c r="L299" s="338">
        <f t="shared" si="7"/>
        <v>0</v>
      </c>
      <c r="M299" s="293">
        <f t="shared" si="22"/>
        <v>0</v>
      </c>
      <c r="N299" s="293">
        <f t="shared" si="20"/>
        <v>0</v>
      </c>
      <c r="O299" s="293">
        <f t="shared" si="21"/>
        <v>0</v>
      </c>
    </row>
    <row r="300" spans="1:15" ht="18" hidden="1" customHeight="1" x14ac:dyDescent="0.3">
      <c r="A300" s="301"/>
      <c r="B300" s="290" t="s">
        <v>422</v>
      </c>
      <c r="C300" s="291"/>
      <c r="D300" s="297"/>
      <c r="E300" s="293">
        <f t="shared" si="19"/>
        <v>0</v>
      </c>
      <c r="F300" s="298">
        <f>IF(E300=1,data!$C$41*D300,0)</f>
        <v>0</v>
      </c>
      <c r="G300" s="334" t="s">
        <v>127</v>
      </c>
      <c r="H300" s="299">
        <f>IF($E300=1,IF($D300&lt;15,VLOOKUP(G300,data!$B$3:$E$32,2,0)*$D300,(VLOOKUP(G300,data!$B$3:$E$32,2,0)*14)+(VLOOKUP(G300,data!$B$3:$E$32,3,0))*($D300-14)),0)</f>
        <v>0</v>
      </c>
      <c r="I300" s="334" t="s">
        <v>127</v>
      </c>
      <c r="J300" s="299">
        <f>IF($E300=1,VLOOKUP(I300,data!$B$35:$D$39,2,0),0)</f>
        <v>0</v>
      </c>
      <c r="K300" s="300">
        <f>IF(AND(H300&lt;&gt;0,J300&lt;&gt;0)=FALSE,0,data!$C$43)</f>
        <v>0</v>
      </c>
      <c r="L300" s="338">
        <f t="shared" si="7"/>
        <v>0</v>
      </c>
      <c r="M300" s="293">
        <f t="shared" si="22"/>
        <v>0</v>
      </c>
      <c r="N300" s="293">
        <f t="shared" si="20"/>
        <v>0</v>
      </c>
      <c r="O300" s="293">
        <f t="shared" si="21"/>
        <v>0</v>
      </c>
    </row>
    <row r="301" spans="1:15" ht="18" hidden="1" customHeight="1" x14ac:dyDescent="0.3">
      <c r="A301" s="301"/>
      <c r="B301" s="290" t="s">
        <v>423</v>
      </c>
      <c r="C301" s="291"/>
      <c r="D301" s="297"/>
      <c r="E301" s="293">
        <f t="shared" si="19"/>
        <v>0</v>
      </c>
      <c r="F301" s="298">
        <f>IF(E301=1,data!$C$41*D301,0)</f>
        <v>0</v>
      </c>
      <c r="G301" s="334" t="s">
        <v>127</v>
      </c>
      <c r="H301" s="299">
        <f>IF($E301=1,IF($D301&lt;15,VLOOKUP(G301,data!$B$3:$E$32,2,0)*$D301,(VLOOKUP(G301,data!$B$3:$E$32,2,0)*14)+(VLOOKUP(G301,data!$B$3:$E$32,3,0))*($D301-14)),0)</f>
        <v>0</v>
      </c>
      <c r="I301" s="334" t="s">
        <v>127</v>
      </c>
      <c r="J301" s="299">
        <f>IF($E301=1,VLOOKUP(I301,data!$B$35:$D$39,2,0),0)</f>
        <v>0</v>
      </c>
      <c r="K301" s="300">
        <f>IF(AND(H301&lt;&gt;0,J301&lt;&gt;0)=FALSE,0,data!$C$43)</f>
        <v>0</v>
      </c>
      <c r="L301" s="338">
        <f t="shared" si="7"/>
        <v>0</v>
      </c>
      <c r="M301" s="293">
        <f t="shared" si="22"/>
        <v>0</v>
      </c>
      <c r="N301" s="293">
        <f t="shared" si="20"/>
        <v>0</v>
      </c>
      <c r="O301" s="293">
        <f t="shared" si="21"/>
        <v>0</v>
      </c>
    </row>
    <row r="302" spans="1:15" ht="18" hidden="1" customHeight="1" x14ac:dyDescent="0.3">
      <c r="A302" s="301"/>
      <c r="B302" s="290" t="s">
        <v>424</v>
      </c>
      <c r="C302" s="291"/>
      <c r="D302" s="297"/>
      <c r="E302" s="293">
        <f t="shared" si="19"/>
        <v>0</v>
      </c>
      <c r="F302" s="298">
        <f>IF(E302=1,data!$C$41*D302,0)</f>
        <v>0</v>
      </c>
      <c r="G302" s="334" t="s">
        <v>127</v>
      </c>
      <c r="H302" s="299">
        <f>IF($E302=1,IF($D302&lt;15,VLOOKUP(G302,data!$B$3:$E$32,2,0)*$D302,(VLOOKUP(G302,data!$B$3:$E$32,2,0)*14)+(VLOOKUP(G302,data!$B$3:$E$32,3,0))*($D302-14)),0)</f>
        <v>0</v>
      </c>
      <c r="I302" s="334" t="s">
        <v>127</v>
      </c>
      <c r="J302" s="299">
        <f>IF($E302=1,VLOOKUP(I302,data!$B$35:$D$39,2,0),0)</f>
        <v>0</v>
      </c>
      <c r="K302" s="300">
        <f>IF(AND(H302&lt;&gt;0,J302&lt;&gt;0)=FALSE,0,data!$C$43)</f>
        <v>0</v>
      </c>
      <c r="L302" s="338">
        <f t="shared" si="7"/>
        <v>0</v>
      </c>
      <c r="M302" s="293">
        <f t="shared" si="22"/>
        <v>0</v>
      </c>
      <c r="N302" s="293">
        <f t="shared" si="20"/>
        <v>0</v>
      </c>
      <c r="O302" s="293">
        <f t="shared" si="21"/>
        <v>0</v>
      </c>
    </row>
    <row r="303" spans="1:15" ht="18" hidden="1" customHeight="1" x14ac:dyDescent="0.3">
      <c r="A303" s="301"/>
      <c r="B303" s="290" t="s">
        <v>425</v>
      </c>
      <c r="C303" s="291"/>
      <c r="D303" s="297"/>
      <c r="E303" s="293">
        <f t="shared" si="19"/>
        <v>0</v>
      </c>
      <c r="F303" s="298">
        <f>IF(E303=1,data!$C$41*D303,0)</f>
        <v>0</v>
      </c>
      <c r="G303" s="334" t="s">
        <v>127</v>
      </c>
      <c r="H303" s="299">
        <f>IF($E303=1,IF($D303&lt;15,VLOOKUP(G303,data!$B$3:$E$32,2,0)*$D303,(VLOOKUP(G303,data!$B$3:$E$32,2,0)*14)+(VLOOKUP(G303,data!$B$3:$E$32,3,0))*($D303-14)),0)</f>
        <v>0</v>
      </c>
      <c r="I303" s="334" t="s">
        <v>127</v>
      </c>
      <c r="J303" s="299">
        <f>IF($E303=1,VLOOKUP(I303,data!$B$35:$D$39,2,0),0)</f>
        <v>0</v>
      </c>
      <c r="K303" s="300">
        <f>IF(AND(H303&lt;&gt;0,J303&lt;&gt;0)=FALSE,0,data!$C$43)</f>
        <v>0</v>
      </c>
      <c r="L303" s="338">
        <f t="shared" si="7"/>
        <v>0</v>
      </c>
      <c r="M303" s="293">
        <f t="shared" si="22"/>
        <v>0</v>
      </c>
      <c r="N303" s="293">
        <f t="shared" si="20"/>
        <v>0</v>
      </c>
      <c r="O303" s="293">
        <f t="shared" si="21"/>
        <v>0</v>
      </c>
    </row>
    <row r="304" spans="1:15" ht="18" hidden="1" customHeight="1" x14ac:dyDescent="0.3">
      <c r="A304" s="301"/>
      <c r="B304" s="290" t="s">
        <v>426</v>
      </c>
      <c r="C304" s="291"/>
      <c r="D304" s="297"/>
      <c r="E304" s="293">
        <f t="shared" si="19"/>
        <v>0</v>
      </c>
      <c r="F304" s="298">
        <f>IF(E304=1,data!$C$41*D304,0)</f>
        <v>0</v>
      </c>
      <c r="G304" s="334" t="s">
        <v>127</v>
      </c>
      <c r="H304" s="299">
        <f>IF($E304=1,IF($D304&lt;15,VLOOKUP(G304,data!$B$3:$E$32,2,0)*$D304,(VLOOKUP(G304,data!$B$3:$E$32,2,0)*14)+(VLOOKUP(G304,data!$B$3:$E$32,3,0))*($D304-14)),0)</f>
        <v>0</v>
      </c>
      <c r="I304" s="334" t="s">
        <v>127</v>
      </c>
      <c r="J304" s="299">
        <f>IF($E304=1,VLOOKUP(I304,data!$B$35:$D$39,2,0),0)</f>
        <v>0</v>
      </c>
      <c r="K304" s="300">
        <f>IF(AND(H304&lt;&gt;0,J304&lt;&gt;0)=FALSE,0,data!$C$43)</f>
        <v>0</v>
      </c>
      <c r="L304" s="338">
        <f t="shared" si="7"/>
        <v>0</v>
      </c>
      <c r="M304" s="293">
        <f t="shared" si="22"/>
        <v>0</v>
      </c>
      <c r="N304" s="293">
        <f t="shared" si="20"/>
        <v>0</v>
      </c>
      <c r="O304" s="293">
        <f t="shared" si="21"/>
        <v>0</v>
      </c>
    </row>
    <row r="305" spans="1:15" ht="18" hidden="1" customHeight="1" x14ac:dyDescent="0.3">
      <c r="A305" s="301"/>
      <c r="B305" s="290" t="s">
        <v>427</v>
      </c>
      <c r="C305" s="291"/>
      <c r="D305" s="297"/>
      <c r="E305" s="293">
        <f t="shared" si="19"/>
        <v>0</v>
      </c>
      <c r="F305" s="298">
        <f>IF(E305=1,data!$C$41*D305,0)</f>
        <v>0</v>
      </c>
      <c r="G305" s="334" t="s">
        <v>127</v>
      </c>
      <c r="H305" s="299">
        <f>IF($E305=1,IF($D305&lt;15,VLOOKUP(G305,data!$B$3:$E$32,2,0)*$D305,(VLOOKUP(G305,data!$B$3:$E$32,2,0)*14)+(VLOOKUP(G305,data!$B$3:$E$32,3,0))*($D305-14)),0)</f>
        <v>0</v>
      </c>
      <c r="I305" s="334" t="s">
        <v>127</v>
      </c>
      <c r="J305" s="299">
        <f>IF($E305=1,VLOOKUP(I305,data!$B$35:$D$39,2,0),0)</f>
        <v>0</v>
      </c>
      <c r="K305" s="300">
        <f>IF(AND(H305&lt;&gt;0,J305&lt;&gt;0)=FALSE,0,data!$C$43)</f>
        <v>0</v>
      </c>
      <c r="L305" s="338">
        <f t="shared" si="7"/>
        <v>0</v>
      </c>
      <c r="M305" s="293">
        <f t="shared" si="22"/>
        <v>0</v>
      </c>
      <c r="N305" s="293">
        <f t="shared" si="20"/>
        <v>0</v>
      </c>
      <c r="O305" s="293">
        <f t="shared" si="21"/>
        <v>0</v>
      </c>
    </row>
    <row r="306" spans="1:15" ht="18" hidden="1" customHeight="1" x14ac:dyDescent="0.3">
      <c r="A306" s="301"/>
      <c r="B306" s="290" t="s">
        <v>428</v>
      </c>
      <c r="C306" s="291"/>
      <c r="D306" s="297"/>
      <c r="E306" s="293">
        <f t="shared" si="19"/>
        <v>0</v>
      </c>
      <c r="F306" s="298">
        <f>IF(E306=1,data!$C$41*D306,0)</f>
        <v>0</v>
      </c>
      <c r="G306" s="334" t="s">
        <v>127</v>
      </c>
      <c r="H306" s="299">
        <f>IF($E306=1,IF($D306&lt;15,VLOOKUP(G306,data!$B$3:$E$32,2,0)*$D306,(VLOOKUP(G306,data!$B$3:$E$32,2,0)*14)+(VLOOKUP(G306,data!$B$3:$E$32,3,0))*($D306-14)),0)</f>
        <v>0</v>
      </c>
      <c r="I306" s="334" t="s">
        <v>127</v>
      </c>
      <c r="J306" s="299">
        <f>IF($E306=1,VLOOKUP(I306,data!$B$35:$D$39,2,0),0)</f>
        <v>0</v>
      </c>
      <c r="K306" s="300">
        <f>IF(AND(H306&lt;&gt;0,J306&lt;&gt;0)=FALSE,0,data!$C$43)</f>
        <v>0</v>
      </c>
      <c r="L306" s="338">
        <f t="shared" si="7"/>
        <v>0</v>
      </c>
      <c r="M306" s="293">
        <f t="shared" si="22"/>
        <v>0</v>
      </c>
      <c r="N306" s="293">
        <f t="shared" si="20"/>
        <v>0</v>
      </c>
      <c r="O306" s="293">
        <f t="shared" si="21"/>
        <v>0</v>
      </c>
    </row>
    <row r="307" spans="1:15" ht="18" hidden="1" customHeight="1" x14ac:dyDescent="0.3">
      <c r="A307" s="301"/>
      <c r="B307" s="290" t="s">
        <v>429</v>
      </c>
      <c r="C307" s="291"/>
      <c r="D307" s="297"/>
      <c r="E307" s="293">
        <f t="shared" si="19"/>
        <v>0</v>
      </c>
      <c r="F307" s="298">
        <f>IF(E307=1,data!$C$41*D307,0)</f>
        <v>0</v>
      </c>
      <c r="G307" s="334" t="s">
        <v>127</v>
      </c>
      <c r="H307" s="299">
        <f>IF($E307=1,IF($D307&lt;15,VLOOKUP(G307,data!$B$3:$E$32,2,0)*$D307,(VLOOKUP(G307,data!$B$3:$E$32,2,0)*14)+(VLOOKUP(G307,data!$B$3:$E$32,3,0))*($D307-14)),0)</f>
        <v>0</v>
      </c>
      <c r="I307" s="334" t="s">
        <v>127</v>
      </c>
      <c r="J307" s="299">
        <f>IF($E307=1,VLOOKUP(I307,data!$B$35:$D$39,2,0),0)</f>
        <v>0</v>
      </c>
      <c r="K307" s="300">
        <f>IF(AND(H307&lt;&gt;0,J307&lt;&gt;0)=FALSE,0,data!$C$43)</f>
        <v>0</v>
      </c>
      <c r="L307" s="338">
        <f t="shared" si="7"/>
        <v>0</v>
      </c>
      <c r="M307" s="293">
        <f t="shared" si="22"/>
        <v>0</v>
      </c>
      <c r="N307" s="293">
        <f t="shared" si="20"/>
        <v>0</v>
      </c>
      <c r="O307" s="293">
        <f t="shared" si="21"/>
        <v>0</v>
      </c>
    </row>
    <row r="308" spans="1:15" ht="18" hidden="1" customHeight="1" x14ac:dyDescent="0.3">
      <c r="A308" s="301"/>
      <c r="B308" s="290" t="s">
        <v>430</v>
      </c>
      <c r="C308" s="291"/>
      <c r="D308" s="297"/>
      <c r="E308" s="293">
        <f t="shared" si="19"/>
        <v>0</v>
      </c>
      <c r="F308" s="298">
        <f>IF(E308=1,data!$C$41*D308,0)</f>
        <v>0</v>
      </c>
      <c r="G308" s="334" t="s">
        <v>127</v>
      </c>
      <c r="H308" s="299">
        <f>IF($E308=1,IF($D308&lt;15,VLOOKUP(G308,data!$B$3:$E$32,2,0)*$D308,(VLOOKUP(G308,data!$B$3:$E$32,2,0)*14)+(VLOOKUP(G308,data!$B$3:$E$32,3,0))*($D308-14)),0)</f>
        <v>0</v>
      </c>
      <c r="I308" s="334" t="s">
        <v>127</v>
      </c>
      <c r="J308" s="299">
        <f>IF($E308=1,VLOOKUP(I308,data!$B$35:$D$39,2,0),0)</f>
        <v>0</v>
      </c>
      <c r="K308" s="300">
        <f>IF(AND(H308&lt;&gt;0,J308&lt;&gt;0)=FALSE,0,data!$C$43)</f>
        <v>0</v>
      </c>
      <c r="L308" s="338">
        <f t="shared" si="7"/>
        <v>0</v>
      </c>
      <c r="M308" s="293">
        <f t="shared" si="22"/>
        <v>0</v>
      </c>
      <c r="N308" s="293">
        <f t="shared" si="20"/>
        <v>0</v>
      </c>
      <c r="O308" s="293">
        <f t="shared" si="21"/>
        <v>0</v>
      </c>
    </row>
    <row r="309" spans="1:15" ht="18" hidden="1" customHeight="1" x14ac:dyDescent="0.3">
      <c r="A309" s="301"/>
      <c r="B309" s="290" t="s">
        <v>431</v>
      </c>
      <c r="C309" s="291"/>
      <c r="D309" s="297"/>
      <c r="E309" s="293">
        <f t="shared" si="19"/>
        <v>0</v>
      </c>
      <c r="F309" s="298">
        <f>IF(E309=1,data!$C$41*D309,0)</f>
        <v>0</v>
      </c>
      <c r="G309" s="334" t="s">
        <v>127</v>
      </c>
      <c r="H309" s="299">
        <f>IF($E309=1,IF($D309&lt;15,VLOOKUP(G309,data!$B$3:$E$32,2,0)*$D309,(VLOOKUP(G309,data!$B$3:$E$32,2,0)*14)+(VLOOKUP(G309,data!$B$3:$E$32,3,0))*($D309-14)),0)</f>
        <v>0</v>
      </c>
      <c r="I309" s="334" t="s">
        <v>127</v>
      </c>
      <c r="J309" s="299">
        <f>IF($E309=1,VLOOKUP(I309,data!$B$35:$D$39,2,0),0)</f>
        <v>0</v>
      </c>
      <c r="K309" s="300">
        <f>IF(AND(H309&lt;&gt;0,J309&lt;&gt;0)=FALSE,0,data!$C$43)</f>
        <v>0</v>
      </c>
      <c r="L309" s="338">
        <f t="shared" si="7"/>
        <v>0</v>
      </c>
      <c r="M309" s="293">
        <f t="shared" si="22"/>
        <v>0</v>
      </c>
      <c r="N309" s="293">
        <f t="shared" si="20"/>
        <v>0</v>
      </c>
      <c r="O309" s="293">
        <f t="shared" si="21"/>
        <v>0</v>
      </c>
    </row>
    <row r="310" spans="1:15" ht="18" hidden="1" customHeight="1" x14ac:dyDescent="0.3">
      <c r="A310" s="301"/>
      <c r="B310" s="290" t="s">
        <v>432</v>
      </c>
      <c r="C310" s="291"/>
      <c r="D310" s="297"/>
      <c r="E310" s="293">
        <f t="shared" si="19"/>
        <v>0</v>
      </c>
      <c r="F310" s="298">
        <f>IF(E310=1,data!$C$41*D310,0)</f>
        <v>0</v>
      </c>
      <c r="G310" s="334" t="s">
        <v>127</v>
      </c>
      <c r="H310" s="299">
        <f>IF($E310=1,IF($D310&lt;15,VLOOKUP(G310,data!$B$3:$E$32,2,0)*$D310,(VLOOKUP(G310,data!$B$3:$E$32,2,0)*14)+(VLOOKUP(G310,data!$B$3:$E$32,3,0))*($D310-14)),0)</f>
        <v>0</v>
      </c>
      <c r="I310" s="334" t="s">
        <v>127</v>
      </c>
      <c r="J310" s="299">
        <f>IF($E310=1,VLOOKUP(I310,data!$B$35:$D$39,2,0),0)</f>
        <v>0</v>
      </c>
      <c r="K310" s="300">
        <f>IF(AND(H310&lt;&gt;0,J310&lt;&gt;0)=FALSE,0,data!$C$43)</f>
        <v>0</v>
      </c>
      <c r="L310" s="338">
        <f t="shared" si="7"/>
        <v>0</v>
      </c>
      <c r="M310" s="293">
        <f t="shared" si="22"/>
        <v>0</v>
      </c>
      <c r="N310" s="293">
        <f t="shared" si="20"/>
        <v>0</v>
      </c>
      <c r="O310" s="293">
        <f t="shared" si="21"/>
        <v>0</v>
      </c>
    </row>
    <row r="311" spans="1:15" ht="18" hidden="1" customHeight="1" x14ac:dyDescent="0.3">
      <c r="A311" s="301"/>
      <c r="B311" s="290" t="s">
        <v>433</v>
      </c>
      <c r="C311" s="291"/>
      <c r="D311" s="297"/>
      <c r="E311" s="293">
        <f t="shared" si="19"/>
        <v>0</v>
      </c>
      <c r="F311" s="298">
        <f>IF(E311=1,data!$C$41*D311,0)</f>
        <v>0</v>
      </c>
      <c r="G311" s="334" t="s">
        <v>127</v>
      </c>
      <c r="H311" s="299">
        <f>IF($E311=1,IF($D311&lt;15,VLOOKUP(G311,data!$B$3:$E$32,2,0)*$D311,(VLOOKUP(G311,data!$B$3:$E$32,2,0)*14)+(VLOOKUP(G311,data!$B$3:$E$32,3,0))*($D311-14)),0)</f>
        <v>0</v>
      </c>
      <c r="I311" s="334" t="s">
        <v>127</v>
      </c>
      <c r="J311" s="299">
        <f>IF($E311=1,VLOOKUP(I311,data!$B$35:$D$39,2,0),0)</f>
        <v>0</v>
      </c>
      <c r="K311" s="300">
        <f>IF(AND(H311&lt;&gt;0,J311&lt;&gt;0)=FALSE,0,data!$C$43)</f>
        <v>0</v>
      </c>
      <c r="L311" s="338">
        <f t="shared" si="7"/>
        <v>0</v>
      </c>
      <c r="M311" s="293">
        <f t="shared" si="22"/>
        <v>0</v>
      </c>
      <c r="N311" s="293">
        <f t="shared" si="20"/>
        <v>0</v>
      </c>
      <c r="O311" s="293">
        <f t="shared" si="21"/>
        <v>0</v>
      </c>
    </row>
    <row r="312" spans="1:15" ht="18" hidden="1" customHeight="1" x14ac:dyDescent="0.3">
      <c r="A312" s="301"/>
      <c r="B312" s="290" t="s">
        <v>434</v>
      </c>
      <c r="C312" s="291"/>
      <c r="D312" s="297"/>
      <c r="E312" s="293">
        <f t="shared" si="19"/>
        <v>0</v>
      </c>
      <c r="F312" s="298">
        <f>IF(E312=1,data!$C$41*D312,0)</f>
        <v>0</v>
      </c>
      <c r="G312" s="334" t="s">
        <v>127</v>
      </c>
      <c r="H312" s="299">
        <f>IF($E312=1,IF($D312&lt;15,VLOOKUP(G312,data!$B$3:$E$32,2,0)*$D312,(VLOOKUP(G312,data!$B$3:$E$32,2,0)*14)+(VLOOKUP(G312,data!$B$3:$E$32,3,0))*($D312-14)),0)</f>
        <v>0</v>
      </c>
      <c r="I312" s="334" t="s">
        <v>127</v>
      </c>
      <c r="J312" s="299">
        <f>IF($E312=1,VLOOKUP(I312,data!$B$35:$D$39,2,0),0)</f>
        <v>0</v>
      </c>
      <c r="K312" s="300">
        <f>IF(AND(H312&lt;&gt;0,J312&lt;&gt;0)=FALSE,0,data!$C$43)</f>
        <v>0</v>
      </c>
      <c r="L312" s="338">
        <f t="shared" si="7"/>
        <v>0</v>
      </c>
      <c r="M312" s="293">
        <f t="shared" si="22"/>
        <v>0</v>
      </c>
      <c r="N312" s="293">
        <f t="shared" si="20"/>
        <v>0</v>
      </c>
      <c r="O312" s="293">
        <f t="shared" si="21"/>
        <v>0</v>
      </c>
    </row>
    <row r="313" spans="1:15" ht="18" hidden="1" customHeight="1" x14ac:dyDescent="0.3">
      <c r="A313" s="301"/>
      <c r="B313" s="290" t="s">
        <v>435</v>
      </c>
      <c r="C313" s="291"/>
      <c r="D313" s="297"/>
      <c r="E313" s="293">
        <f t="shared" si="19"/>
        <v>0</v>
      </c>
      <c r="F313" s="298">
        <f>IF(E313=1,data!$C$41*D313,0)</f>
        <v>0</v>
      </c>
      <c r="G313" s="334" t="s">
        <v>127</v>
      </c>
      <c r="H313" s="299">
        <f>IF($E313=1,IF($D313&lt;15,VLOOKUP(G313,data!$B$3:$E$32,2,0)*$D313,(VLOOKUP(G313,data!$B$3:$E$32,2,0)*14)+(VLOOKUP(G313,data!$B$3:$E$32,3,0))*($D313-14)),0)</f>
        <v>0</v>
      </c>
      <c r="I313" s="334" t="s">
        <v>127</v>
      </c>
      <c r="J313" s="299">
        <f>IF($E313=1,VLOOKUP(I313,data!$B$35:$D$39,2,0),0)</f>
        <v>0</v>
      </c>
      <c r="K313" s="300">
        <f>IF(AND(H313&lt;&gt;0,J313&lt;&gt;0)=FALSE,0,data!$C$43)</f>
        <v>0</v>
      </c>
      <c r="L313" s="338">
        <f t="shared" si="7"/>
        <v>0</v>
      </c>
      <c r="M313" s="293">
        <f t="shared" si="22"/>
        <v>0</v>
      </c>
      <c r="N313" s="293">
        <f t="shared" si="20"/>
        <v>0</v>
      </c>
      <c r="O313" s="293">
        <f t="shared" si="21"/>
        <v>0</v>
      </c>
    </row>
    <row r="314" spans="1:15" ht="18" hidden="1" customHeight="1" x14ac:dyDescent="0.3">
      <c r="A314" s="301"/>
      <c r="B314" s="290" t="s">
        <v>436</v>
      </c>
      <c r="C314" s="291"/>
      <c r="D314" s="297"/>
      <c r="E314" s="293">
        <f t="shared" si="19"/>
        <v>0</v>
      </c>
      <c r="F314" s="298">
        <f>IF(E314=1,data!$C$41*D314,0)</f>
        <v>0</v>
      </c>
      <c r="G314" s="334" t="s">
        <v>127</v>
      </c>
      <c r="H314" s="299">
        <f>IF($E314=1,IF($D314&lt;15,VLOOKUP(G314,data!$B$3:$E$32,2,0)*$D314,(VLOOKUP(G314,data!$B$3:$E$32,2,0)*14)+(VLOOKUP(G314,data!$B$3:$E$32,3,0))*($D314-14)),0)</f>
        <v>0</v>
      </c>
      <c r="I314" s="334" t="s">
        <v>127</v>
      </c>
      <c r="J314" s="299">
        <f>IF($E314=1,VLOOKUP(I314,data!$B$35:$D$39,2,0),0)</f>
        <v>0</v>
      </c>
      <c r="K314" s="300">
        <f>IF(AND(H314&lt;&gt;0,J314&lt;&gt;0)=FALSE,0,data!$C$43)</f>
        <v>0</v>
      </c>
      <c r="L314" s="338">
        <f t="shared" si="7"/>
        <v>0</v>
      </c>
      <c r="M314" s="293">
        <f t="shared" si="22"/>
        <v>0</v>
      </c>
      <c r="N314" s="293">
        <f t="shared" si="20"/>
        <v>0</v>
      </c>
      <c r="O314" s="293">
        <f t="shared" si="21"/>
        <v>0</v>
      </c>
    </row>
    <row r="315" spans="1:15" ht="18" hidden="1" customHeight="1" x14ac:dyDescent="0.3">
      <c r="A315" s="301"/>
      <c r="B315" s="290" t="s">
        <v>437</v>
      </c>
      <c r="C315" s="291"/>
      <c r="D315" s="297"/>
      <c r="E315" s="293">
        <f t="shared" si="19"/>
        <v>0</v>
      </c>
      <c r="F315" s="298">
        <f>IF(E315=1,data!$C$41*D315,0)</f>
        <v>0</v>
      </c>
      <c r="G315" s="334" t="s">
        <v>127</v>
      </c>
      <c r="H315" s="299">
        <f>IF($E315=1,IF($D315&lt;15,VLOOKUP(G315,data!$B$3:$E$32,2,0)*$D315,(VLOOKUP(G315,data!$B$3:$E$32,2,0)*14)+(VLOOKUP(G315,data!$B$3:$E$32,3,0))*($D315-14)),0)</f>
        <v>0</v>
      </c>
      <c r="I315" s="334" t="s">
        <v>127</v>
      </c>
      <c r="J315" s="299">
        <f>IF($E315=1,VLOOKUP(I315,data!$B$35:$D$39,2,0),0)</f>
        <v>0</v>
      </c>
      <c r="K315" s="300">
        <f>IF(AND(H315&lt;&gt;0,J315&lt;&gt;0)=FALSE,0,data!$C$43)</f>
        <v>0</v>
      </c>
      <c r="L315" s="338">
        <f t="shared" si="7"/>
        <v>0</v>
      </c>
      <c r="M315" s="293">
        <f t="shared" si="22"/>
        <v>0</v>
      </c>
      <c r="N315" s="293">
        <f t="shared" si="20"/>
        <v>0</v>
      </c>
      <c r="O315" s="293">
        <f t="shared" si="21"/>
        <v>0</v>
      </c>
    </row>
    <row r="316" spans="1:15" ht="18" hidden="1" customHeight="1" x14ac:dyDescent="0.3">
      <c r="A316" s="301"/>
      <c r="B316" s="290" t="s">
        <v>438</v>
      </c>
      <c r="C316" s="291"/>
      <c r="D316" s="297"/>
      <c r="E316" s="293">
        <f t="shared" si="19"/>
        <v>0</v>
      </c>
      <c r="F316" s="298">
        <f>IF(E316=1,data!$C$41*D316,0)</f>
        <v>0</v>
      </c>
      <c r="G316" s="334" t="s">
        <v>127</v>
      </c>
      <c r="H316" s="299">
        <f>IF($E316=1,IF($D316&lt;15,VLOOKUP(G316,data!$B$3:$E$32,2,0)*$D316,(VLOOKUP(G316,data!$B$3:$E$32,2,0)*14)+(VLOOKUP(G316,data!$B$3:$E$32,3,0))*($D316-14)),0)</f>
        <v>0</v>
      </c>
      <c r="I316" s="334" t="s">
        <v>127</v>
      </c>
      <c r="J316" s="299">
        <f>IF($E316=1,VLOOKUP(I316,data!$B$35:$D$39,2,0),0)</f>
        <v>0</v>
      </c>
      <c r="K316" s="300">
        <f>IF(AND(H316&lt;&gt;0,J316&lt;&gt;0)=FALSE,0,data!$C$43)</f>
        <v>0</v>
      </c>
      <c r="L316" s="338">
        <f t="shared" si="7"/>
        <v>0</v>
      </c>
      <c r="M316" s="293">
        <f t="shared" si="22"/>
        <v>0</v>
      </c>
      <c r="N316" s="293">
        <f t="shared" si="20"/>
        <v>0</v>
      </c>
      <c r="O316" s="293">
        <f t="shared" si="21"/>
        <v>0</v>
      </c>
    </row>
    <row r="317" spans="1:15" ht="18" hidden="1" customHeight="1" x14ac:dyDescent="0.3">
      <c r="A317" s="301"/>
      <c r="B317" s="290" t="s">
        <v>439</v>
      </c>
      <c r="C317" s="291"/>
      <c r="D317" s="297"/>
      <c r="E317" s="293">
        <f t="shared" si="19"/>
        <v>0</v>
      </c>
      <c r="F317" s="298">
        <f>IF(E317=1,data!$C$41*D317,0)</f>
        <v>0</v>
      </c>
      <c r="G317" s="334" t="s">
        <v>127</v>
      </c>
      <c r="H317" s="299">
        <f>IF($E317=1,IF($D317&lt;15,VLOOKUP(G317,data!$B$3:$E$32,2,0)*$D317,(VLOOKUP(G317,data!$B$3:$E$32,2,0)*14)+(VLOOKUP(G317,data!$B$3:$E$32,3,0))*($D317-14)),0)</f>
        <v>0</v>
      </c>
      <c r="I317" s="334" t="s">
        <v>127</v>
      </c>
      <c r="J317" s="299">
        <f>IF($E317=1,VLOOKUP(I317,data!$B$35:$D$39,2,0),0)</f>
        <v>0</v>
      </c>
      <c r="K317" s="300">
        <f>IF(AND(H317&lt;&gt;0,J317&lt;&gt;0)=FALSE,0,data!$C$43)</f>
        <v>0</v>
      </c>
      <c r="L317" s="338">
        <f t="shared" si="7"/>
        <v>0</v>
      </c>
      <c r="M317" s="293">
        <f t="shared" si="22"/>
        <v>0</v>
      </c>
      <c r="N317" s="293">
        <f t="shared" si="20"/>
        <v>0</v>
      </c>
      <c r="O317" s="293">
        <f t="shared" si="21"/>
        <v>0</v>
      </c>
    </row>
    <row r="318" spans="1:15" ht="18" hidden="1" customHeight="1" x14ac:dyDescent="0.3">
      <c r="A318" s="301"/>
      <c r="B318" s="290" t="s">
        <v>440</v>
      </c>
      <c r="C318" s="291"/>
      <c r="D318" s="297"/>
      <c r="E318" s="293">
        <f t="shared" si="19"/>
        <v>0</v>
      </c>
      <c r="F318" s="298">
        <f>IF(E318=1,data!$C$41*D318,0)</f>
        <v>0</v>
      </c>
      <c r="G318" s="334" t="s">
        <v>127</v>
      </c>
      <c r="H318" s="299">
        <f>IF($E318=1,IF($D318&lt;15,VLOOKUP(G318,data!$B$3:$E$32,2,0)*$D318,(VLOOKUP(G318,data!$B$3:$E$32,2,0)*14)+(VLOOKUP(G318,data!$B$3:$E$32,3,0))*($D318-14)),0)</f>
        <v>0</v>
      </c>
      <c r="I318" s="334" t="s">
        <v>127</v>
      </c>
      <c r="J318" s="299">
        <f>IF($E318=1,VLOOKUP(I318,data!$B$35:$D$39,2,0),0)</f>
        <v>0</v>
      </c>
      <c r="K318" s="300">
        <f>IF(AND(H318&lt;&gt;0,J318&lt;&gt;0)=FALSE,0,data!$C$43)</f>
        <v>0</v>
      </c>
      <c r="L318" s="338">
        <f t="shared" si="7"/>
        <v>0</v>
      </c>
      <c r="M318" s="293">
        <f t="shared" si="22"/>
        <v>0</v>
      </c>
      <c r="N318" s="293">
        <f t="shared" si="20"/>
        <v>0</v>
      </c>
      <c r="O318" s="293">
        <f t="shared" si="21"/>
        <v>0</v>
      </c>
    </row>
    <row r="319" spans="1:15" ht="18" hidden="1" customHeight="1" x14ac:dyDescent="0.3">
      <c r="A319" s="301"/>
      <c r="B319" s="290" t="s">
        <v>441</v>
      </c>
      <c r="C319" s="291"/>
      <c r="D319" s="297"/>
      <c r="E319" s="293">
        <f t="shared" si="19"/>
        <v>0</v>
      </c>
      <c r="F319" s="298">
        <f>IF(E319=1,data!$C$41*D319,0)</f>
        <v>0</v>
      </c>
      <c r="G319" s="334" t="s">
        <v>127</v>
      </c>
      <c r="H319" s="299">
        <f>IF($E319=1,IF($D319&lt;15,VLOOKUP(G319,data!$B$3:$E$32,2,0)*$D319,(VLOOKUP(G319,data!$B$3:$E$32,2,0)*14)+(VLOOKUP(G319,data!$B$3:$E$32,3,0))*($D319-14)),0)</f>
        <v>0</v>
      </c>
      <c r="I319" s="334" t="s">
        <v>127</v>
      </c>
      <c r="J319" s="299">
        <f>IF($E319=1,VLOOKUP(I319,data!$B$35:$D$39,2,0),0)</f>
        <v>0</v>
      </c>
      <c r="K319" s="300">
        <f>IF(AND(H319&lt;&gt;0,J319&lt;&gt;0)=FALSE,0,data!$C$43)</f>
        <v>0</v>
      </c>
      <c r="L319" s="338">
        <f t="shared" si="7"/>
        <v>0</v>
      </c>
      <c r="M319" s="293">
        <f t="shared" si="22"/>
        <v>0</v>
      </c>
      <c r="N319" s="293">
        <f t="shared" si="20"/>
        <v>0</v>
      </c>
      <c r="O319" s="293">
        <f t="shared" si="21"/>
        <v>0</v>
      </c>
    </row>
    <row r="320" spans="1:15" ht="18" hidden="1" customHeight="1" x14ac:dyDescent="0.3">
      <c r="A320" s="301"/>
      <c r="B320" s="290" t="s">
        <v>442</v>
      </c>
      <c r="C320" s="291"/>
      <c r="D320" s="297"/>
      <c r="E320" s="293">
        <f t="shared" si="19"/>
        <v>0</v>
      </c>
      <c r="F320" s="298">
        <f>IF(E320=1,data!$C$41*D320,0)</f>
        <v>0</v>
      </c>
      <c r="G320" s="334" t="s">
        <v>127</v>
      </c>
      <c r="H320" s="299">
        <f>IF($E320=1,IF($D320&lt;15,VLOOKUP(G320,data!$B$3:$E$32,2,0)*$D320,(VLOOKUP(G320,data!$B$3:$E$32,2,0)*14)+(VLOOKUP(G320,data!$B$3:$E$32,3,0))*($D320-14)),0)</f>
        <v>0</v>
      </c>
      <c r="I320" s="334" t="s">
        <v>127</v>
      </c>
      <c r="J320" s="299">
        <f>IF($E320=1,VLOOKUP(I320,data!$B$35:$D$39,2,0),0)</f>
        <v>0</v>
      </c>
      <c r="K320" s="300">
        <f>IF(AND(H320&lt;&gt;0,J320&lt;&gt;0)=FALSE,0,data!$C$43)</f>
        <v>0</v>
      </c>
      <c r="L320" s="338">
        <f t="shared" si="7"/>
        <v>0</v>
      </c>
      <c r="M320" s="293">
        <f t="shared" si="22"/>
        <v>0</v>
      </c>
      <c r="N320" s="293">
        <f t="shared" si="20"/>
        <v>0</v>
      </c>
      <c r="O320" s="293">
        <f t="shared" si="21"/>
        <v>0</v>
      </c>
    </row>
    <row r="321" spans="1:15" ht="18" hidden="1" customHeight="1" x14ac:dyDescent="0.3">
      <c r="A321" s="301"/>
      <c r="B321" s="290" t="s">
        <v>443</v>
      </c>
      <c r="C321" s="291"/>
      <c r="D321" s="297"/>
      <c r="E321" s="293">
        <f t="shared" si="19"/>
        <v>0</v>
      </c>
      <c r="F321" s="298">
        <f>IF(E321=1,data!$C$41*D321,0)</f>
        <v>0</v>
      </c>
      <c r="G321" s="334" t="s">
        <v>127</v>
      </c>
      <c r="H321" s="299">
        <f>IF($E321=1,IF($D321&lt;15,VLOOKUP(G321,data!$B$3:$E$32,2,0)*$D321,(VLOOKUP(G321,data!$B$3:$E$32,2,0)*14)+(VLOOKUP(G321,data!$B$3:$E$32,3,0))*($D321-14)),0)</f>
        <v>0</v>
      </c>
      <c r="I321" s="334" t="s">
        <v>127</v>
      </c>
      <c r="J321" s="299">
        <f>IF($E321=1,VLOOKUP(I321,data!$B$35:$D$39,2,0),0)</f>
        <v>0</v>
      </c>
      <c r="K321" s="300">
        <f>IF(AND(H321&lt;&gt;0,J321&lt;&gt;0)=FALSE,0,data!$C$43)</f>
        <v>0</v>
      </c>
      <c r="L321" s="338">
        <f t="shared" si="7"/>
        <v>0</v>
      </c>
      <c r="M321" s="293">
        <f t="shared" si="22"/>
        <v>0</v>
      </c>
      <c r="N321" s="293">
        <f t="shared" si="20"/>
        <v>0</v>
      </c>
      <c r="O321" s="293">
        <f t="shared" si="21"/>
        <v>0</v>
      </c>
    </row>
    <row r="322" spans="1:15" ht="18" hidden="1" customHeight="1" x14ac:dyDescent="0.3">
      <c r="A322" s="301"/>
      <c r="B322" s="290" t="s">
        <v>444</v>
      </c>
      <c r="C322" s="291"/>
      <c r="D322" s="297"/>
      <c r="E322" s="293">
        <f t="shared" si="19"/>
        <v>0</v>
      </c>
      <c r="F322" s="298">
        <f>IF(E322=1,data!$C$41*D322,0)</f>
        <v>0</v>
      </c>
      <c r="G322" s="334" t="s">
        <v>127</v>
      </c>
      <c r="H322" s="299">
        <f>IF($E322=1,IF($D322&lt;15,VLOOKUP(G322,data!$B$3:$E$32,2,0)*$D322,(VLOOKUP(G322,data!$B$3:$E$32,2,0)*14)+(VLOOKUP(G322,data!$B$3:$E$32,3,0))*($D322-14)),0)</f>
        <v>0</v>
      </c>
      <c r="I322" s="334" t="s">
        <v>127</v>
      </c>
      <c r="J322" s="299">
        <f>IF($E322=1,VLOOKUP(I322,data!$B$35:$D$39,2,0),0)</f>
        <v>0</v>
      </c>
      <c r="K322" s="300">
        <f>IF(AND(H322&lt;&gt;0,J322&lt;&gt;0)=FALSE,0,data!$C$43)</f>
        <v>0</v>
      </c>
      <c r="L322" s="338">
        <f t="shared" si="7"/>
        <v>0</v>
      </c>
      <c r="M322" s="293">
        <f t="shared" si="22"/>
        <v>0</v>
      </c>
      <c r="N322" s="293">
        <f t="shared" si="20"/>
        <v>0</v>
      </c>
      <c r="O322" s="293">
        <f t="shared" si="21"/>
        <v>0</v>
      </c>
    </row>
    <row r="323" spans="1:15" ht="18" hidden="1" customHeight="1" x14ac:dyDescent="0.3">
      <c r="A323" s="301"/>
      <c r="B323" s="290" t="s">
        <v>445</v>
      </c>
      <c r="C323" s="291"/>
      <c r="D323" s="297"/>
      <c r="E323" s="293">
        <f t="shared" si="19"/>
        <v>0</v>
      </c>
      <c r="F323" s="298">
        <f>IF(E323=1,data!$C$41*D323,0)</f>
        <v>0</v>
      </c>
      <c r="G323" s="334" t="s">
        <v>127</v>
      </c>
      <c r="H323" s="299">
        <f>IF($E323=1,IF($D323&lt;15,VLOOKUP(G323,data!$B$3:$E$32,2,0)*$D323,(VLOOKUP(G323,data!$B$3:$E$32,2,0)*14)+(VLOOKUP(G323,data!$B$3:$E$32,3,0))*($D323-14)),0)</f>
        <v>0</v>
      </c>
      <c r="I323" s="334" t="s">
        <v>127</v>
      </c>
      <c r="J323" s="299">
        <f>IF($E323=1,VLOOKUP(I323,data!$B$35:$D$39,2,0),0)</f>
        <v>0</v>
      </c>
      <c r="K323" s="300">
        <f>IF(AND(H323&lt;&gt;0,J323&lt;&gt;0)=FALSE,0,data!$C$43)</f>
        <v>0</v>
      </c>
      <c r="L323" s="338">
        <f t="shared" si="7"/>
        <v>0</v>
      </c>
      <c r="M323" s="293">
        <f t="shared" si="22"/>
        <v>0</v>
      </c>
      <c r="N323" s="293">
        <f t="shared" si="20"/>
        <v>0</v>
      </c>
      <c r="O323" s="293">
        <f t="shared" si="21"/>
        <v>0</v>
      </c>
    </row>
    <row r="324" spans="1:15" ht="18" hidden="1" customHeight="1" x14ac:dyDescent="0.3">
      <c r="A324" s="301"/>
      <c r="B324" s="290" t="s">
        <v>446</v>
      </c>
      <c r="C324" s="291"/>
      <c r="D324" s="297"/>
      <c r="E324" s="293">
        <f t="shared" si="19"/>
        <v>0</v>
      </c>
      <c r="F324" s="298">
        <f>IF(E324=1,data!$C$41*D324,0)</f>
        <v>0</v>
      </c>
      <c r="G324" s="334" t="s">
        <v>127</v>
      </c>
      <c r="H324" s="299">
        <f>IF($E324=1,IF($D324&lt;15,VLOOKUP(G324,data!$B$3:$E$32,2,0)*$D324,(VLOOKUP(G324,data!$B$3:$E$32,2,0)*14)+(VLOOKUP(G324,data!$B$3:$E$32,3,0))*($D324-14)),0)</f>
        <v>0</v>
      </c>
      <c r="I324" s="334" t="s">
        <v>127</v>
      </c>
      <c r="J324" s="299">
        <f>IF($E324=1,VLOOKUP(I324,data!$B$35:$D$39,2,0),0)</f>
        <v>0</v>
      </c>
      <c r="K324" s="300">
        <f>IF(AND(H324&lt;&gt;0,J324&lt;&gt;0)=FALSE,0,data!$C$43)</f>
        <v>0</v>
      </c>
      <c r="L324" s="338">
        <f t="shared" si="7"/>
        <v>0</v>
      </c>
      <c r="M324" s="293">
        <f t="shared" si="22"/>
        <v>0</v>
      </c>
      <c r="N324" s="293">
        <f t="shared" si="20"/>
        <v>0</v>
      </c>
      <c r="O324" s="293">
        <f t="shared" si="21"/>
        <v>0</v>
      </c>
    </row>
    <row r="325" spans="1:15" ht="18" hidden="1" customHeight="1" x14ac:dyDescent="0.3">
      <c r="A325" s="301"/>
      <c r="B325" s="290" t="s">
        <v>447</v>
      </c>
      <c r="C325" s="291"/>
      <c r="D325" s="297"/>
      <c r="E325" s="293">
        <f t="shared" si="19"/>
        <v>0</v>
      </c>
      <c r="F325" s="298">
        <f>IF(E325=1,data!$C$41*D325,0)</f>
        <v>0</v>
      </c>
      <c r="G325" s="334" t="s">
        <v>127</v>
      </c>
      <c r="H325" s="299">
        <f>IF($E325=1,IF($D325&lt;15,VLOOKUP(G325,data!$B$3:$E$32,2,0)*$D325,(VLOOKUP(G325,data!$B$3:$E$32,2,0)*14)+(VLOOKUP(G325,data!$B$3:$E$32,3,0))*($D325-14)),0)</f>
        <v>0</v>
      </c>
      <c r="I325" s="334" t="s">
        <v>127</v>
      </c>
      <c r="J325" s="299">
        <f>IF($E325=1,VLOOKUP(I325,data!$B$35:$D$39,2,0),0)</f>
        <v>0</v>
      </c>
      <c r="K325" s="300">
        <f>IF(AND(H325&lt;&gt;0,J325&lt;&gt;0)=FALSE,0,data!$C$43)</f>
        <v>0</v>
      </c>
      <c r="L325" s="338">
        <f t="shared" si="7"/>
        <v>0</v>
      </c>
      <c r="M325" s="293">
        <f t="shared" si="22"/>
        <v>0</v>
      </c>
      <c r="N325" s="293">
        <f t="shared" si="20"/>
        <v>0</v>
      </c>
      <c r="O325" s="293">
        <f t="shared" si="21"/>
        <v>0</v>
      </c>
    </row>
    <row r="326" spans="1:15" ht="18" hidden="1" customHeight="1" x14ac:dyDescent="0.3">
      <c r="A326" s="301"/>
      <c r="B326" s="290" t="s">
        <v>448</v>
      </c>
      <c r="C326" s="291"/>
      <c r="D326" s="297"/>
      <c r="E326" s="293">
        <f t="shared" si="19"/>
        <v>0</v>
      </c>
      <c r="F326" s="298">
        <f>IF(E326=1,data!$C$41*D326,0)</f>
        <v>0</v>
      </c>
      <c r="G326" s="334" t="s">
        <v>127</v>
      </c>
      <c r="H326" s="299">
        <f>IF($E326=1,IF($D326&lt;15,VLOOKUP(G326,data!$B$3:$E$32,2,0)*$D326,(VLOOKUP(G326,data!$B$3:$E$32,2,0)*14)+(VLOOKUP(G326,data!$B$3:$E$32,3,0))*($D326-14)),0)</f>
        <v>0</v>
      </c>
      <c r="I326" s="334" t="s">
        <v>127</v>
      </c>
      <c r="J326" s="299">
        <f>IF($E326=1,VLOOKUP(I326,data!$B$35:$D$39,2,0),0)</f>
        <v>0</v>
      </c>
      <c r="K326" s="300">
        <f>IF(AND(H326&lt;&gt;0,J326&lt;&gt;0)=FALSE,0,data!$C$43)</f>
        <v>0</v>
      </c>
      <c r="L326" s="338">
        <f t="shared" si="7"/>
        <v>0</v>
      </c>
      <c r="M326" s="293">
        <f t="shared" si="22"/>
        <v>0</v>
      </c>
      <c r="N326" s="293">
        <f t="shared" si="20"/>
        <v>0</v>
      </c>
      <c r="O326" s="293">
        <f t="shared" si="21"/>
        <v>0</v>
      </c>
    </row>
    <row r="327" spans="1:15" ht="18" hidden="1" customHeight="1" x14ac:dyDescent="0.3">
      <c r="A327" s="301"/>
      <c r="B327" s="290" t="s">
        <v>449</v>
      </c>
      <c r="C327" s="291"/>
      <c r="D327" s="297"/>
      <c r="E327" s="293">
        <f t="shared" si="19"/>
        <v>0</v>
      </c>
      <c r="F327" s="298">
        <f>IF(E327=1,data!$C$41*D327,0)</f>
        <v>0</v>
      </c>
      <c r="G327" s="334" t="s">
        <v>127</v>
      </c>
      <c r="H327" s="299">
        <f>IF($E327=1,IF($D327&lt;15,VLOOKUP(G327,data!$B$3:$E$32,2,0)*$D327,(VLOOKUP(G327,data!$B$3:$E$32,2,0)*14)+(VLOOKUP(G327,data!$B$3:$E$32,3,0))*($D327-14)),0)</f>
        <v>0</v>
      </c>
      <c r="I327" s="334" t="s">
        <v>127</v>
      </c>
      <c r="J327" s="299">
        <f>IF($E327=1,VLOOKUP(I327,data!$B$35:$D$39,2,0),0)</f>
        <v>0</v>
      </c>
      <c r="K327" s="300">
        <f>IF(AND(H327&lt;&gt;0,J327&lt;&gt;0)=FALSE,0,data!$C$43)</f>
        <v>0</v>
      </c>
      <c r="L327" s="338">
        <f t="shared" ref="L327:L416" si="23">IF(AND(H327&lt;&gt;0,J327&lt;&gt;0)=FALSE,0,INT(F327+H327+J327+K327))</f>
        <v>0</v>
      </c>
      <c r="M327" s="293">
        <f t="shared" si="22"/>
        <v>0</v>
      </c>
      <c r="N327" s="293">
        <f t="shared" si="20"/>
        <v>0</v>
      </c>
      <c r="O327" s="293">
        <f t="shared" si="21"/>
        <v>0</v>
      </c>
    </row>
    <row r="328" spans="1:15" ht="18" hidden="1" customHeight="1" x14ac:dyDescent="0.3">
      <c r="A328" s="301"/>
      <c r="B328" s="290" t="s">
        <v>450</v>
      </c>
      <c r="C328" s="291"/>
      <c r="D328" s="297"/>
      <c r="E328" s="293">
        <f t="shared" ref="E328:E391" si="24">IF(C328&gt;0,IF(D328&gt;0,1,0),0)</f>
        <v>0</v>
      </c>
      <c r="F328" s="298">
        <f>IF(E328=1,data!$C$41*D328,0)</f>
        <v>0</v>
      </c>
      <c r="G328" s="334" t="s">
        <v>127</v>
      </c>
      <c r="H328" s="299">
        <f>IF($E328=1,IF($D328&lt;15,VLOOKUP(G328,data!$B$3:$E$32,2,0)*$D328,(VLOOKUP(G328,data!$B$3:$E$32,2,0)*14)+(VLOOKUP(G328,data!$B$3:$E$32,3,0))*($D328-14)),0)</f>
        <v>0</v>
      </c>
      <c r="I328" s="334" t="s">
        <v>127</v>
      </c>
      <c r="J328" s="299">
        <f>IF($E328=1,VLOOKUP(I328,data!$B$35:$D$39,2,0),0)</f>
        <v>0</v>
      </c>
      <c r="K328" s="300">
        <f>IF(AND(H328&lt;&gt;0,J328&lt;&gt;0)=FALSE,0,data!$C$43)</f>
        <v>0</v>
      </c>
      <c r="L328" s="338">
        <f t="shared" si="23"/>
        <v>0</v>
      </c>
      <c r="M328" s="293">
        <f t="shared" si="22"/>
        <v>0</v>
      </c>
      <c r="N328" s="293">
        <f t="shared" ref="N328:N391" si="25">IF(M328=1,D328,0)</f>
        <v>0</v>
      </c>
      <c r="O328" s="293">
        <f t="shared" ref="O328:O391" si="26">IF(OR(G328="Spojené Království",G328="Norsko",G328="Island"),L328,0)</f>
        <v>0</v>
      </c>
    </row>
    <row r="329" spans="1:15" ht="18" hidden="1" customHeight="1" x14ac:dyDescent="0.3">
      <c r="A329" s="301"/>
      <c r="B329" s="290" t="s">
        <v>451</v>
      </c>
      <c r="C329" s="291"/>
      <c r="D329" s="297"/>
      <c r="E329" s="293">
        <f t="shared" si="24"/>
        <v>0</v>
      </c>
      <c r="F329" s="298">
        <f>IF(E329=1,data!$C$41*D329,0)</f>
        <v>0</v>
      </c>
      <c r="G329" s="334" t="s">
        <v>127</v>
      </c>
      <c r="H329" s="299">
        <f>IF($E329=1,IF($D329&lt;15,VLOOKUP(G329,data!$B$3:$E$32,2,0)*$D329,(VLOOKUP(G329,data!$B$3:$E$32,2,0)*14)+(VLOOKUP(G329,data!$B$3:$E$32,3,0))*($D329-14)),0)</f>
        <v>0</v>
      </c>
      <c r="I329" s="334" t="s">
        <v>127</v>
      </c>
      <c r="J329" s="299">
        <f>IF($E329=1,VLOOKUP(I329,data!$B$35:$D$39,2,0),0)</f>
        <v>0</v>
      </c>
      <c r="K329" s="300">
        <f>IF(AND(H329&lt;&gt;0,J329&lt;&gt;0)=FALSE,0,data!$C$43)</f>
        <v>0</v>
      </c>
      <c r="L329" s="338">
        <f t="shared" si="23"/>
        <v>0</v>
      </c>
      <c r="M329" s="293">
        <f t="shared" si="22"/>
        <v>0</v>
      </c>
      <c r="N329" s="293">
        <f t="shared" si="25"/>
        <v>0</v>
      </c>
      <c r="O329" s="293">
        <f t="shared" si="26"/>
        <v>0</v>
      </c>
    </row>
    <row r="330" spans="1:15" ht="18" hidden="1" customHeight="1" x14ac:dyDescent="0.3">
      <c r="A330" s="301"/>
      <c r="B330" s="290" t="s">
        <v>452</v>
      </c>
      <c r="C330" s="291"/>
      <c r="D330" s="297"/>
      <c r="E330" s="293">
        <f t="shared" si="24"/>
        <v>0</v>
      </c>
      <c r="F330" s="298">
        <f>IF(E330=1,data!$C$41*D330,0)</f>
        <v>0</v>
      </c>
      <c r="G330" s="334" t="s">
        <v>127</v>
      </c>
      <c r="H330" s="299">
        <f>IF($E330=1,IF($D330&lt;15,VLOOKUP(G330,data!$B$3:$E$32,2,0)*$D330,(VLOOKUP(G330,data!$B$3:$E$32,2,0)*14)+(VLOOKUP(G330,data!$B$3:$E$32,3,0))*($D330-14)),0)</f>
        <v>0</v>
      </c>
      <c r="I330" s="334" t="s">
        <v>127</v>
      </c>
      <c r="J330" s="299">
        <f>IF($E330=1,VLOOKUP(I330,data!$B$35:$D$39,2,0),0)</f>
        <v>0</v>
      </c>
      <c r="K330" s="300">
        <f>IF(AND(H330&lt;&gt;0,J330&lt;&gt;0)=FALSE,0,data!$C$43)</f>
        <v>0</v>
      </c>
      <c r="L330" s="338">
        <f t="shared" si="23"/>
        <v>0</v>
      </c>
      <c r="M330" s="293">
        <f t="shared" si="22"/>
        <v>0</v>
      </c>
      <c r="N330" s="293">
        <f t="shared" si="25"/>
        <v>0</v>
      </c>
      <c r="O330" s="293">
        <f t="shared" si="26"/>
        <v>0</v>
      </c>
    </row>
    <row r="331" spans="1:15" ht="18" hidden="1" customHeight="1" x14ac:dyDescent="0.3">
      <c r="A331" s="301"/>
      <c r="B331" s="290" t="s">
        <v>453</v>
      </c>
      <c r="C331" s="291"/>
      <c r="D331" s="297"/>
      <c r="E331" s="293">
        <f t="shared" si="24"/>
        <v>0</v>
      </c>
      <c r="F331" s="298">
        <f>IF(E331=1,data!$C$41*D331,0)</f>
        <v>0</v>
      </c>
      <c r="G331" s="334" t="s">
        <v>127</v>
      </c>
      <c r="H331" s="299">
        <f>IF($E331=1,IF($D331&lt;15,VLOOKUP(G331,data!$B$3:$E$32,2,0)*$D331,(VLOOKUP(G331,data!$B$3:$E$32,2,0)*14)+(VLOOKUP(G331,data!$B$3:$E$32,3,0))*($D331-14)),0)</f>
        <v>0</v>
      </c>
      <c r="I331" s="334" t="s">
        <v>127</v>
      </c>
      <c r="J331" s="299">
        <f>IF($E331=1,VLOOKUP(I331,data!$B$35:$D$39,2,0),0)</f>
        <v>0</v>
      </c>
      <c r="K331" s="300">
        <f>IF(AND(H331&lt;&gt;0,J331&lt;&gt;0)=FALSE,0,data!$C$43)</f>
        <v>0</v>
      </c>
      <c r="L331" s="338">
        <f t="shared" si="23"/>
        <v>0</v>
      </c>
      <c r="M331" s="293">
        <f t="shared" si="22"/>
        <v>0</v>
      </c>
      <c r="N331" s="293">
        <f t="shared" si="25"/>
        <v>0</v>
      </c>
      <c r="O331" s="293">
        <f t="shared" si="26"/>
        <v>0</v>
      </c>
    </row>
    <row r="332" spans="1:15" ht="18" hidden="1" customHeight="1" x14ac:dyDescent="0.3">
      <c r="A332" s="301"/>
      <c r="B332" s="290" t="s">
        <v>454</v>
      </c>
      <c r="C332" s="291"/>
      <c r="D332" s="297"/>
      <c r="E332" s="293">
        <f t="shared" si="24"/>
        <v>0</v>
      </c>
      <c r="F332" s="298">
        <f>IF(E332=1,data!$C$41*D332,0)</f>
        <v>0</v>
      </c>
      <c r="G332" s="334" t="s">
        <v>127</v>
      </c>
      <c r="H332" s="299">
        <f>IF($E332=1,IF($D332&lt;15,VLOOKUP(G332,data!$B$3:$E$32,2,0)*$D332,(VLOOKUP(G332,data!$B$3:$E$32,2,0)*14)+(VLOOKUP(G332,data!$B$3:$E$32,3,0))*($D332-14)),0)</f>
        <v>0</v>
      </c>
      <c r="I332" s="334" t="s">
        <v>127</v>
      </c>
      <c r="J332" s="299">
        <f>IF($E332=1,VLOOKUP(I332,data!$B$35:$D$39,2,0),0)</f>
        <v>0</v>
      </c>
      <c r="K332" s="300">
        <f>IF(AND(H332&lt;&gt;0,J332&lt;&gt;0)=FALSE,0,data!$C$43)</f>
        <v>0</v>
      </c>
      <c r="L332" s="338">
        <f t="shared" si="23"/>
        <v>0</v>
      </c>
      <c r="M332" s="293">
        <f t="shared" si="22"/>
        <v>0</v>
      </c>
      <c r="N332" s="293">
        <f t="shared" si="25"/>
        <v>0</v>
      </c>
      <c r="O332" s="293">
        <f t="shared" si="26"/>
        <v>0</v>
      </c>
    </row>
    <row r="333" spans="1:15" ht="18" hidden="1" customHeight="1" x14ac:dyDescent="0.3">
      <c r="A333" s="301"/>
      <c r="B333" s="290" t="s">
        <v>455</v>
      </c>
      <c r="C333" s="291"/>
      <c r="D333" s="297"/>
      <c r="E333" s="293">
        <f t="shared" si="24"/>
        <v>0</v>
      </c>
      <c r="F333" s="298">
        <f>IF(E333=1,data!$C$41*D333,0)</f>
        <v>0</v>
      </c>
      <c r="G333" s="334" t="s">
        <v>127</v>
      </c>
      <c r="H333" s="299">
        <f>IF($E333=1,IF($D333&lt;15,VLOOKUP(G333,data!$B$3:$E$32,2,0)*$D333,(VLOOKUP(G333,data!$B$3:$E$32,2,0)*14)+(VLOOKUP(G333,data!$B$3:$E$32,3,0))*($D333-14)),0)</f>
        <v>0</v>
      </c>
      <c r="I333" s="334" t="s">
        <v>127</v>
      </c>
      <c r="J333" s="299">
        <f>IF($E333=1,VLOOKUP(I333,data!$B$35:$D$39,2,0),0)</f>
        <v>0</v>
      </c>
      <c r="K333" s="300">
        <f>IF(AND(H333&lt;&gt;0,J333&lt;&gt;0)=FALSE,0,data!$C$43)</f>
        <v>0</v>
      </c>
      <c r="L333" s="338">
        <f t="shared" si="23"/>
        <v>0</v>
      </c>
      <c r="M333" s="293">
        <f t="shared" si="22"/>
        <v>0</v>
      </c>
      <c r="N333" s="293">
        <f t="shared" si="25"/>
        <v>0</v>
      </c>
      <c r="O333" s="293">
        <f t="shared" si="26"/>
        <v>0</v>
      </c>
    </row>
    <row r="334" spans="1:15" ht="18" hidden="1" customHeight="1" x14ac:dyDescent="0.3">
      <c r="A334" s="301"/>
      <c r="B334" s="290" t="s">
        <v>456</v>
      </c>
      <c r="C334" s="291"/>
      <c r="D334" s="297"/>
      <c r="E334" s="293">
        <f t="shared" si="24"/>
        <v>0</v>
      </c>
      <c r="F334" s="298">
        <f>IF(E334=1,data!$C$41*D334,0)</f>
        <v>0</v>
      </c>
      <c r="G334" s="334" t="s">
        <v>127</v>
      </c>
      <c r="H334" s="299">
        <f>IF($E334=1,IF($D334&lt;15,VLOOKUP(G334,data!$B$3:$E$32,2,0)*$D334,(VLOOKUP(G334,data!$B$3:$E$32,2,0)*14)+(VLOOKUP(G334,data!$B$3:$E$32,3,0))*($D334-14)),0)</f>
        <v>0</v>
      </c>
      <c r="I334" s="334" t="s">
        <v>127</v>
      </c>
      <c r="J334" s="299">
        <f>IF($E334=1,VLOOKUP(I334,data!$B$35:$D$39,2,0),0)</f>
        <v>0</v>
      </c>
      <c r="K334" s="300">
        <f>IF(AND(H334&lt;&gt;0,J334&lt;&gt;0)=FALSE,0,data!$C$43)</f>
        <v>0</v>
      </c>
      <c r="L334" s="338">
        <f t="shared" si="23"/>
        <v>0</v>
      </c>
      <c r="M334" s="293">
        <f t="shared" si="22"/>
        <v>0</v>
      </c>
      <c r="N334" s="293">
        <f t="shared" si="25"/>
        <v>0</v>
      </c>
      <c r="O334" s="293">
        <f t="shared" si="26"/>
        <v>0</v>
      </c>
    </row>
    <row r="335" spans="1:15" ht="18" hidden="1" customHeight="1" x14ac:dyDescent="0.3">
      <c r="A335" s="301"/>
      <c r="B335" s="290" t="s">
        <v>457</v>
      </c>
      <c r="C335" s="291"/>
      <c r="D335" s="297"/>
      <c r="E335" s="293">
        <f t="shared" si="24"/>
        <v>0</v>
      </c>
      <c r="F335" s="298">
        <f>IF(E335=1,data!$C$41*D335,0)</f>
        <v>0</v>
      </c>
      <c r="G335" s="334" t="s">
        <v>127</v>
      </c>
      <c r="H335" s="299">
        <f>IF($E335=1,IF($D335&lt;15,VLOOKUP(G335,data!$B$3:$E$32,2,0)*$D335,(VLOOKUP(G335,data!$B$3:$E$32,2,0)*14)+(VLOOKUP(G335,data!$B$3:$E$32,3,0))*($D335-14)),0)</f>
        <v>0</v>
      </c>
      <c r="I335" s="334" t="s">
        <v>127</v>
      </c>
      <c r="J335" s="299">
        <f>IF($E335=1,VLOOKUP(I335,data!$B$35:$D$39,2,0),0)</f>
        <v>0</v>
      </c>
      <c r="K335" s="300">
        <f>IF(AND(H335&lt;&gt;0,J335&lt;&gt;0)=FALSE,0,data!$C$43)</f>
        <v>0</v>
      </c>
      <c r="L335" s="338">
        <f t="shared" si="23"/>
        <v>0</v>
      </c>
      <c r="M335" s="293">
        <f t="shared" si="22"/>
        <v>0</v>
      </c>
      <c r="N335" s="293">
        <f t="shared" si="25"/>
        <v>0</v>
      </c>
      <c r="O335" s="293">
        <f t="shared" si="26"/>
        <v>0</v>
      </c>
    </row>
    <row r="336" spans="1:15" ht="18" hidden="1" customHeight="1" x14ac:dyDescent="0.3">
      <c r="A336" s="301"/>
      <c r="B336" s="290" t="s">
        <v>458</v>
      </c>
      <c r="C336" s="291"/>
      <c r="D336" s="297"/>
      <c r="E336" s="293">
        <f t="shared" si="24"/>
        <v>0</v>
      </c>
      <c r="F336" s="298">
        <f>IF(E336=1,data!$C$41*D336,0)</f>
        <v>0</v>
      </c>
      <c r="G336" s="334" t="s">
        <v>127</v>
      </c>
      <c r="H336" s="299">
        <f>IF($E336=1,IF($D336&lt;15,VLOOKUP(G336,data!$B$3:$E$32,2,0)*$D336,(VLOOKUP(G336,data!$B$3:$E$32,2,0)*14)+(VLOOKUP(G336,data!$B$3:$E$32,3,0))*($D336-14)),0)</f>
        <v>0</v>
      </c>
      <c r="I336" s="334" t="s">
        <v>127</v>
      </c>
      <c r="J336" s="299">
        <f>IF($E336=1,VLOOKUP(I336,data!$B$35:$D$39,2,0),0)</f>
        <v>0</v>
      </c>
      <c r="K336" s="300">
        <f>IF(AND(H336&lt;&gt;0,J336&lt;&gt;0)=FALSE,0,data!$C$43)</f>
        <v>0</v>
      </c>
      <c r="L336" s="338">
        <f t="shared" si="23"/>
        <v>0</v>
      </c>
      <c r="M336" s="293">
        <f t="shared" ref="M336:M399" si="27">IF(L336&gt;0,1,0)</f>
        <v>0</v>
      </c>
      <c r="N336" s="293">
        <f t="shared" si="25"/>
        <v>0</v>
      </c>
      <c r="O336" s="293">
        <f t="shared" si="26"/>
        <v>0</v>
      </c>
    </row>
    <row r="337" spans="1:15" ht="18" hidden="1" customHeight="1" x14ac:dyDescent="0.3">
      <c r="A337" s="301"/>
      <c r="B337" s="290" t="s">
        <v>459</v>
      </c>
      <c r="C337" s="291"/>
      <c r="D337" s="297"/>
      <c r="E337" s="293">
        <f t="shared" si="24"/>
        <v>0</v>
      </c>
      <c r="F337" s="298">
        <f>IF(E337=1,data!$C$41*D337,0)</f>
        <v>0</v>
      </c>
      <c r="G337" s="334" t="s">
        <v>127</v>
      </c>
      <c r="H337" s="299">
        <f>IF($E337=1,IF($D337&lt;15,VLOOKUP(G337,data!$B$3:$E$32,2,0)*$D337,(VLOOKUP(G337,data!$B$3:$E$32,2,0)*14)+(VLOOKUP(G337,data!$B$3:$E$32,3,0))*($D337-14)),0)</f>
        <v>0</v>
      </c>
      <c r="I337" s="334" t="s">
        <v>127</v>
      </c>
      <c r="J337" s="299">
        <f>IF($E337=1,VLOOKUP(I337,data!$B$35:$D$39,2,0),0)</f>
        <v>0</v>
      </c>
      <c r="K337" s="300">
        <f>IF(AND(H337&lt;&gt;0,J337&lt;&gt;0)=FALSE,0,data!$C$43)</f>
        <v>0</v>
      </c>
      <c r="L337" s="338">
        <f t="shared" si="23"/>
        <v>0</v>
      </c>
      <c r="M337" s="293">
        <f t="shared" si="27"/>
        <v>0</v>
      </c>
      <c r="N337" s="293">
        <f t="shared" si="25"/>
        <v>0</v>
      </c>
      <c r="O337" s="293">
        <f t="shared" si="26"/>
        <v>0</v>
      </c>
    </row>
    <row r="338" spans="1:15" ht="18" hidden="1" customHeight="1" x14ac:dyDescent="0.3">
      <c r="A338" s="301"/>
      <c r="B338" s="290" t="s">
        <v>460</v>
      </c>
      <c r="C338" s="291"/>
      <c r="D338" s="297"/>
      <c r="E338" s="293">
        <f t="shared" si="24"/>
        <v>0</v>
      </c>
      <c r="F338" s="298">
        <f>IF(E338=1,data!$C$41*D338,0)</f>
        <v>0</v>
      </c>
      <c r="G338" s="334" t="s">
        <v>127</v>
      </c>
      <c r="H338" s="299">
        <f>IF($E338=1,IF($D338&lt;15,VLOOKUP(G338,data!$B$3:$E$32,2,0)*$D338,(VLOOKUP(G338,data!$B$3:$E$32,2,0)*14)+(VLOOKUP(G338,data!$B$3:$E$32,3,0))*($D338-14)),0)</f>
        <v>0</v>
      </c>
      <c r="I338" s="334" t="s">
        <v>127</v>
      </c>
      <c r="J338" s="299">
        <f>IF($E338=1,VLOOKUP(I338,data!$B$35:$D$39,2,0),0)</f>
        <v>0</v>
      </c>
      <c r="K338" s="300">
        <f>IF(AND(H338&lt;&gt;0,J338&lt;&gt;0)=FALSE,0,data!$C$43)</f>
        <v>0</v>
      </c>
      <c r="L338" s="338">
        <f t="shared" si="23"/>
        <v>0</v>
      </c>
      <c r="M338" s="293">
        <f t="shared" si="27"/>
        <v>0</v>
      </c>
      <c r="N338" s="293">
        <f t="shared" si="25"/>
        <v>0</v>
      </c>
      <c r="O338" s="293">
        <f t="shared" si="26"/>
        <v>0</v>
      </c>
    </row>
    <row r="339" spans="1:15" ht="18" hidden="1" customHeight="1" x14ac:dyDescent="0.3">
      <c r="A339" s="301"/>
      <c r="B339" s="290" t="s">
        <v>461</v>
      </c>
      <c r="C339" s="291"/>
      <c r="D339" s="297"/>
      <c r="E339" s="293">
        <f t="shared" si="24"/>
        <v>0</v>
      </c>
      <c r="F339" s="298">
        <f>IF(E339=1,data!$C$41*D339,0)</f>
        <v>0</v>
      </c>
      <c r="G339" s="334" t="s">
        <v>127</v>
      </c>
      <c r="H339" s="299">
        <f>IF($E339=1,IF($D339&lt;15,VLOOKUP(G339,data!$B$3:$E$32,2,0)*$D339,(VLOOKUP(G339,data!$B$3:$E$32,2,0)*14)+(VLOOKUP(G339,data!$B$3:$E$32,3,0))*($D339-14)),0)</f>
        <v>0</v>
      </c>
      <c r="I339" s="334" t="s">
        <v>127</v>
      </c>
      <c r="J339" s="299">
        <f>IF($E339=1,VLOOKUP(I339,data!$B$35:$D$39,2,0),0)</f>
        <v>0</v>
      </c>
      <c r="K339" s="300">
        <f>IF(AND(H339&lt;&gt;0,J339&lt;&gt;0)=FALSE,0,data!$C$43)</f>
        <v>0</v>
      </c>
      <c r="L339" s="338">
        <f t="shared" si="23"/>
        <v>0</v>
      </c>
      <c r="M339" s="293">
        <f t="shared" si="27"/>
        <v>0</v>
      </c>
      <c r="N339" s="293">
        <f t="shared" si="25"/>
        <v>0</v>
      </c>
      <c r="O339" s="293">
        <f t="shared" si="26"/>
        <v>0</v>
      </c>
    </row>
    <row r="340" spans="1:15" ht="18" hidden="1" customHeight="1" x14ac:dyDescent="0.3">
      <c r="A340" s="301"/>
      <c r="B340" s="290" t="s">
        <v>462</v>
      </c>
      <c r="C340" s="291"/>
      <c r="D340" s="297"/>
      <c r="E340" s="293">
        <f t="shared" si="24"/>
        <v>0</v>
      </c>
      <c r="F340" s="298">
        <f>IF(E340=1,data!$C$41*D340,0)</f>
        <v>0</v>
      </c>
      <c r="G340" s="334" t="s">
        <v>127</v>
      </c>
      <c r="H340" s="299">
        <f>IF($E340=1,IF($D340&lt;15,VLOOKUP(G340,data!$B$3:$E$32,2,0)*$D340,(VLOOKUP(G340,data!$B$3:$E$32,2,0)*14)+(VLOOKUP(G340,data!$B$3:$E$32,3,0))*($D340-14)),0)</f>
        <v>0</v>
      </c>
      <c r="I340" s="334" t="s">
        <v>127</v>
      </c>
      <c r="J340" s="299">
        <f>IF($E340=1,VLOOKUP(I340,data!$B$35:$D$39,2,0),0)</f>
        <v>0</v>
      </c>
      <c r="K340" s="300">
        <f>IF(AND(H340&lt;&gt;0,J340&lt;&gt;0)=FALSE,0,data!$C$43)</f>
        <v>0</v>
      </c>
      <c r="L340" s="338">
        <f t="shared" si="23"/>
        <v>0</v>
      </c>
      <c r="M340" s="293">
        <f t="shared" si="27"/>
        <v>0</v>
      </c>
      <c r="N340" s="293">
        <f t="shared" si="25"/>
        <v>0</v>
      </c>
      <c r="O340" s="293">
        <f t="shared" si="26"/>
        <v>0</v>
      </c>
    </row>
    <row r="341" spans="1:15" ht="18" hidden="1" customHeight="1" x14ac:dyDescent="0.3">
      <c r="A341" s="301"/>
      <c r="B341" s="290" t="s">
        <v>463</v>
      </c>
      <c r="C341" s="291"/>
      <c r="D341" s="297"/>
      <c r="E341" s="293">
        <f t="shared" si="24"/>
        <v>0</v>
      </c>
      <c r="F341" s="298">
        <f>IF(E341=1,data!$C$41*D341,0)</f>
        <v>0</v>
      </c>
      <c r="G341" s="334" t="s">
        <v>127</v>
      </c>
      <c r="H341" s="299">
        <f>IF($E341=1,IF($D341&lt;15,VLOOKUP(G341,data!$B$3:$E$32,2,0)*$D341,(VLOOKUP(G341,data!$B$3:$E$32,2,0)*14)+(VLOOKUP(G341,data!$B$3:$E$32,3,0))*($D341-14)),0)</f>
        <v>0</v>
      </c>
      <c r="I341" s="334" t="s">
        <v>127</v>
      </c>
      <c r="J341" s="299">
        <f>IF($E341=1,VLOOKUP(I341,data!$B$35:$D$39,2,0),0)</f>
        <v>0</v>
      </c>
      <c r="K341" s="300">
        <f>IF(AND(H341&lt;&gt;0,J341&lt;&gt;0)=FALSE,0,data!$C$43)</f>
        <v>0</v>
      </c>
      <c r="L341" s="338">
        <f t="shared" si="23"/>
        <v>0</v>
      </c>
      <c r="M341" s="293">
        <f t="shared" si="27"/>
        <v>0</v>
      </c>
      <c r="N341" s="293">
        <f t="shared" si="25"/>
        <v>0</v>
      </c>
      <c r="O341" s="293">
        <f t="shared" si="26"/>
        <v>0</v>
      </c>
    </row>
    <row r="342" spans="1:15" ht="18" hidden="1" customHeight="1" x14ac:dyDescent="0.3">
      <c r="A342" s="301"/>
      <c r="B342" s="290" t="s">
        <v>464</v>
      </c>
      <c r="C342" s="291"/>
      <c r="D342" s="297"/>
      <c r="E342" s="293">
        <f t="shared" si="24"/>
        <v>0</v>
      </c>
      <c r="F342" s="298">
        <f>IF(E342=1,data!$C$41*D342,0)</f>
        <v>0</v>
      </c>
      <c r="G342" s="334" t="s">
        <v>127</v>
      </c>
      <c r="H342" s="299">
        <f>IF($E342=1,IF($D342&lt;15,VLOOKUP(G342,data!$B$3:$E$32,2,0)*$D342,(VLOOKUP(G342,data!$B$3:$E$32,2,0)*14)+(VLOOKUP(G342,data!$B$3:$E$32,3,0))*($D342-14)),0)</f>
        <v>0</v>
      </c>
      <c r="I342" s="334" t="s">
        <v>127</v>
      </c>
      <c r="J342" s="299">
        <f>IF($E342=1,VLOOKUP(I342,data!$B$35:$D$39,2,0),0)</f>
        <v>0</v>
      </c>
      <c r="K342" s="300">
        <f>IF(AND(H342&lt;&gt;0,J342&lt;&gt;0)=FALSE,0,data!$C$43)</f>
        <v>0</v>
      </c>
      <c r="L342" s="338">
        <f t="shared" si="23"/>
        <v>0</v>
      </c>
      <c r="M342" s="293">
        <f t="shared" si="27"/>
        <v>0</v>
      </c>
      <c r="N342" s="293">
        <f t="shared" si="25"/>
        <v>0</v>
      </c>
      <c r="O342" s="293">
        <f t="shared" si="26"/>
        <v>0</v>
      </c>
    </row>
    <row r="343" spans="1:15" ht="18" hidden="1" customHeight="1" x14ac:dyDescent="0.3">
      <c r="A343" s="301"/>
      <c r="B343" s="290" t="s">
        <v>465</v>
      </c>
      <c r="C343" s="291"/>
      <c r="D343" s="297"/>
      <c r="E343" s="293">
        <f t="shared" si="24"/>
        <v>0</v>
      </c>
      <c r="F343" s="298">
        <f>IF(E343=1,data!$C$41*D343,0)</f>
        <v>0</v>
      </c>
      <c r="G343" s="334" t="s">
        <v>127</v>
      </c>
      <c r="H343" s="299">
        <f>IF($E343=1,IF($D343&lt;15,VLOOKUP(G343,data!$B$3:$E$32,2,0)*$D343,(VLOOKUP(G343,data!$B$3:$E$32,2,0)*14)+(VLOOKUP(G343,data!$B$3:$E$32,3,0))*($D343-14)),0)</f>
        <v>0</v>
      </c>
      <c r="I343" s="334" t="s">
        <v>127</v>
      </c>
      <c r="J343" s="299">
        <f>IF($E343=1,VLOOKUP(I343,data!$B$35:$D$39,2,0),0)</f>
        <v>0</v>
      </c>
      <c r="K343" s="300">
        <f>IF(AND(H343&lt;&gt;0,J343&lt;&gt;0)=FALSE,0,data!$C$43)</f>
        <v>0</v>
      </c>
      <c r="L343" s="338">
        <f t="shared" si="23"/>
        <v>0</v>
      </c>
      <c r="M343" s="293">
        <f t="shared" si="27"/>
        <v>0</v>
      </c>
      <c r="N343" s="293">
        <f t="shared" si="25"/>
        <v>0</v>
      </c>
      <c r="O343" s="293">
        <f t="shared" si="26"/>
        <v>0</v>
      </c>
    </row>
    <row r="344" spans="1:15" ht="18" hidden="1" customHeight="1" x14ac:dyDescent="0.3">
      <c r="A344" s="301"/>
      <c r="B344" s="290" t="s">
        <v>466</v>
      </c>
      <c r="C344" s="291"/>
      <c r="D344" s="297"/>
      <c r="E344" s="293">
        <f t="shared" si="24"/>
        <v>0</v>
      </c>
      <c r="F344" s="298">
        <f>IF(E344=1,data!$C$41*D344,0)</f>
        <v>0</v>
      </c>
      <c r="G344" s="334" t="s">
        <v>127</v>
      </c>
      <c r="H344" s="299">
        <f>IF($E344=1,IF($D344&lt;15,VLOOKUP(G344,data!$B$3:$E$32,2,0)*$D344,(VLOOKUP(G344,data!$B$3:$E$32,2,0)*14)+(VLOOKUP(G344,data!$B$3:$E$32,3,0))*($D344-14)),0)</f>
        <v>0</v>
      </c>
      <c r="I344" s="334" t="s">
        <v>127</v>
      </c>
      <c r="J344" s="299">
        <f>IF($E344=1,VLOOKUP(I344,data!$B$35:$D$39,2,0),0)</f>
        <v>0</v>
      </c>
      <c r="K344" s="300">
        <f>IF(AND(H344&lt;&gt;0,J344&lt;&gt;0)=FALSE,0,data!$C$43)</f>
        <v>0</v>
      </c>
      <c r="L344" s="338">
        <f t="shared" si="23"/>
        <v>0</v>
      </c>
      <c r="M344" s="293">
        <f t="shared" si="27"/>
        <v>0</v>
      </c>
      <c r="N344" s="293">
        <f t="shared" si="25"/>
        <v>0</v>
      </c>
      <c r="O344" s="293">
        <f t="shared" si="26"/>
        <v>0</v>
      </c>
    </row>
    <row r="345" spans="1:15" ht="18" hidden="1" customHeight="1" x14ac:dyDescent="0.3">
      <c r="A345" s="301"/>
      <c r="B345" s="290" t="s">
        <v>467</v>
      </c>
      <c r="C345" s="291"/>
      <c r="D345" s="297"/>
      <c r="E345" s="293">
        <f t="shared" si="24"/>
        <v>0</v>
      </c>
      <c r="F345" s="298">
        <f>IF(E345=1,data!$C$41*D345,0)</f>
        <v>0</v>
      </c>
      <c r="G345" s="334" t="s">
        <v>127</v>
      </c>
      <c r="H345" s="299">
        <f>IF($E345=1,IF($D345&lt;15,VLOOKUP(G345,data!$B$3:$E$32,2,0)*$D345,(VLOOKUP(G345,data!$B$3:$E$32,2,0)*14)+(VLOOKUP(G345,data!$B$3:$E$32,3,0))*($D345-14)),0)</f>
        <v>0</v>
      </c>
      <c r="I345" s="334" t="s">
        <v>127</v>
      </c>
      <c r="J345" s="299">
        <f>IF($E345=1,VLOOKUP(I345,data!$B$35:$D$39,2,0),0)</f>
        <v>0</v>
      </c>
      <c r="K345" s="300">
        <f>IF(AND(H345&lt;&gt;0,J345&lt;&gt;0)=FALSE,0,data!$C$43)</f>
        <v>0</v>
      </c>
      <c r="L345" s="338">
        <f t="shared" si="23"/>
        <v>0</v>
      </c>
      <c r="M345" s="293">
        <f t="shared" si="27"/>
        <v>0</v>
      </c>
      <c r="N345" s="293">
        <f t="shared" si="25"/>
        <v>0</v>
      </c>
      <c r="O345" s="293">
        <f t="shared" si="26"/>
        <v>0</v>
      </c>
    </row>
    <row r="346" spans="1:15" ht="18" hidden="1" customHeight="1" x14ac:dyDescent="0.3">
      <c r="A346" s="301"/>
      <c r="B346" s="290" t="s">
        <v>468</v>
      </c>
      <c r="C346" s="291"/>
      <c r="D346" s="297"/>
      <c r="E346" s="293">
        <f t="shared" si="24"/>
        <v>0</v>
      </c>
      <c r="F346" s="298">
        <f>IF(E346=1,data!$C$41*D346,0)</f>
        <v>0</v>
      </c>
      <c r="G346" s="334" t="s">
        <v>127</v>
      </c>
      <c r="H346" s="299">
        <f>IF($E346=1,IF($D346&lt;15,VLOOKUP(G346,data!$B$3:$E$32,2,0)*$D346,(VLOOKUP(G346,data!$B$3:$E$32,2,0)*14)+(VLOOKUP(G346,data!$B$3:$E$32,3,0))*($D346-14)),0)</f>
        <v>0</v>
      </c>
      <c r="I346" s="334" t="s">
        <v>127</v>
      </c>
      <c r="J346" s="299">
        <f>IF($E346=1,VLOOKUP(I346,data!$B$35:$D$39,2,0),0)</f>
        <v>0</v>
      </c>
      <c r="K346" s="300">
        <f>IF(AND(H346&lt;&gt;0,J346&lt;&gt;0)=FALSE,0,data!$C$43)</f>
        <v>0</v>
      </c>
      <c r="L346" s="338">
        <f t="shared" si="23"/>
        <v>0</v>
      </c>
      <c r="M346" s="293">
        <f t="shared" si="27"/>
        <v>0</v>
      </c>
      <c r="N346" s="293">
        <f t="shared" si="25"/>
        <v>0</v>
      </c>
      <c r="O346" s="293">
        <f t="shared" si="26"/>
        <v>0</v>
      </c>
    </row>
    <row r="347" spans="1:15" ht="18" hidden="1" customHeight="1" x14ac:dyDescent="0.3">
      <c r="A347" s="301"/>
      <c r="B347" s="290" t="s">
        <v>469</v>
      </c>
      <c r="C347" s="291"/>
      <c r="D347" s="297"/>
      <c r="E347" s="293">
        <f t="shared" si="24"/>
        <v>0</v>
      </c>
      <c r="F347" s="298">
        <f>IF(E347=1,data!$C$41*D347,0)</f>
        <v>0</v>
      </c>
      <c r="G347" s="334" t="s">
        <v>127</v>
      </c>
      <c r="H347" s="299">
        <f>IF($E347=1,IF($D347&lt;15,VLOOKUP(G347,data!$B$3:$E$32,2,0)*$D347,(VLOOKUP(G347,data!$B$3:$E$32,2,0)*14)+(VLOOKUP(G347,data!$B$3:$E$32,3,0))*($D347-14)),0)</f>
        <v>0</v>
      </c>
      <c r="I347" s="334" t="s">
        <v>127</v>
      </c>
      <c r="J347" s="299">
        <f>IF($E347=1,VLOOKUP(I347,data!$B$35:$D$39,2,0),0)</f>
        <v>0</v>
      </c>
      <c r="K347" s="300">
        <f>IF(AND(H347&lt;&gt;0,J347&lt;&gt;0)=FALSE,0,data!$C$43)</f>
        <v>0</v>
      </c>
      <c r="L347" s="338">
        <f t="shared" si="23"/>
        <v>0</v>
      </c>
      <c r="M347" s="293">
        <f t="shared" si="27"/>
        <v>0</v>
      </c>
      <c r="N347" s="293">
        <f t="shared" si="25"/>
        <v>0</v>
      </c>
      <c r="O347" s="293">
        <f t="shared" si="26"/>
        <v>0</v>
      </c>
    </row>
    <row r="348" spans="1:15" ht="18" hidden="1" customHeight="1" x14ac:dyDescent="0.3">
      <c r="A348" s="301"/>
      <c r="B348" s="290" t="s">
        <v>470</v>
      </c>
      <c r="C348" s="291"/>
      <c r="D348" s="297"/>
      <c r="E348" s="293">
        <f t="shared" si="24"/>
        <v>0</v>
      </c>
      <c r="F348" s="298">
        <f>IF(E348=1,data!$C$41*D348,0)</f>
        <v>0</v>
      </c>
      <c r="G348" s="334" t="s">
        <v>127</v>
      </c>
      <c r="H348" s="299">
        <f>IF($E348=1,IF($D348&lt;15,VLOOKUP(G348,data!$B$3:$E$32,2,0)*$D348,(VLOOKUP(G348,data!$B$3:$E$32,2,0)*14)+(VLOOKUP(G348,data!$B$3:$E$32,3,0))*($D348-14)),0)</f>
        <v>0</v>
      </c>
      <c r="I348" s="334" t="s">
        <v>127</v>
      </c>
      <c r="J348" s="299">
        <f>IF($E348=1,VLOOKUP(I348,data!$B$35:$D$39,2,0),0)</f>
        <v>0</v>
      </c>
      <c r="K348" s="300">
        <f>IF(AND(H348&lt;&gt;0,J348&lt;&gt;0)=FALSE,0,data!$C$43)</f>
        <v>0</v>
      </c>
      <c r="L348" s="338">
        <f t="shared" si="23"/>
        <v>0</v>
      </c>
      <c r="M348" s="293">
        <f t="shared" si="27"/>
        <v>0</v>
      </c>
      <c r="N348" s="293">
        <f t="shared" si="25"/>
        <v>0</v>
      </c>
      <c r="O348" s="293">
        <f t="shared" si="26"/>
        <v>0</v>
      </c>
    </row>
    <row r="349" spans="1:15" ht="18" hidden="1" customHeight="1" x14ac:dyDescent="0.3">
      <c r="A349" s="301"/>
      <c r="B349" s="290" t="s">
        <v>471</v>
      </c>
      <c r="C349" s="291"/>
      <c r="D349" s="297"/>
      <c r="E349" s="293">
        <f t="shared" si="24"/>
        <v>0</v>
      </c>
      <c r="F349" s="298">
        <f>IF(E349=1,data!$C$41*D349,0)</f>
        <v>0</v>
      </c>
      <c r="G349" s="334" t="s">
        <v>127</v>
      </c>
      <c r="H349" s="299">
        <f>IF($E349=1,IF($D349&lt;15,VLOOKUP(G349,data!$B$3:$E$32,2,0)*$D349,(VLOOKUP(G349,data!$B$3:$E$32,2,0)*14)+(VLOOKUP(G349,data!$B$3:$E$32,3,0))*($D349-14)),0)</f>
        <v>0</v>
      </c>
      <c r="I349" s="334" t="s">
        <v>127</v>
      </c>
      <c r="J349" s="299">
        <f>IF($E349=1,VLOOKUP(I349,data!$B$35:$D$39,2,0),0)</f>
        <v>0</v>
      </c>
      <c r="K349" s="300">
        <f>IF(AND(H349&lt;&gt;0,J349&lt;&gt;0)=FALSE,0,data!$C$43)</f>
        <v>0</v>
      </c>
      <c r="L349" s="338">
        <f t="shared" si="23"/>
        <v>0</v>
      </c>
      <c r="M349" s="293">
        <f t="shared" si="27"/>
        <v>0</v>
      </c>
      <c r="N349" s="293">
        <f t="shared" si="25"/>
        <v>0</v>
      </c>
      <c r="O349" s="293">
        <f t="shared" si="26"/>
        <v>0</v>
      </c>
    </row>
    <row r="350" spans="1:15" ht="18" hidden="1" customHeight="1" x14ac:dyDescent="0.3">
      <c r="A350" s="301"/>
      <c r="B350" s="290" t="s">
        <v>472</v>
      </c>
      <c r="C350" s="291"/>
      <c r="D350" s="297"/>
      <c r="E350" s="293">
        <f t="shared" si="24"/>
        <v>0</v>
      </c>
      <c r="F350" s="298">
        <f>IF(E350=1,data!$C$41*D350,0)</f>
        <v>0</v>
      </c>
      <c r="G350" s="334" t="s">
        <v>127</v>
      </c>
      <c r="H350" s="299">
        <f>IF($E350=1,IF($D350&lt;15,VLOOKUP(G350,data!$B$3:$E$32,2,0)*$D350,(VLOOKUP(G350,data!$B$3:$E$32,2,0)*14)+(VLOOKUP(G350,data!$B$3:$E$32,3,0))*($D350-14)),0)</f>
        <v>0</v>
      </c>
      <c r="I350" s="334" t="s">
        <v>127</v>
      </c>
      <c r="J350" s="299">
        <f>IF($E350=1,VLOOKUP(I350,data!$B$35:$D$39,2,0),0)</f>
        <v>0</v>
      </c>
      <c r="K350" s="300">
        <f>IF(AND(H350&lt;&gt;0,J350&lt;&gt;0)=FALSE,0,data!$C$43)</f>
        <v>0</v>
      </c>
      <c r="L350" s="338">
        <f t="shared" si="23"/>
        <v>0</v>
      </c>
      <c r="M350" s="293">
        <f t="shared" si="27"/>
        <v>0</v>
      </c>
      <c r="N350" s="293">
        <f t="shared" si="25"/>
        <v>0</v>
      </c>
      <c r="O350" s="293">
        <f t="shared" si="26"/>
        <v>0</v>
      </c>
    </row>
    <row r="351" spans="1:15" ht="18" hidden="1" customHeight="1" x14ac:dyDescent="0.3">
      <c r="A351" s="301"/>
      <c r="B351" s="290" t="s">
        <v>473</v>
      </c>
      <c r="C351" s="291"/>
      <c r="D351" s="297"/>
      <c r="E351" s="293">
        <f t="shared" si="24"/>
        <v>0</v>
      </c>
      <c r="F351" s="298">
        <f>IF(E351=1,data!$C$41*D351,0)</f>
        <v>0</v>
      </c>
      <c r="G351" s="334" t="s">
        <v>127</v>
      </c>
      <c r="H351" s="299">
        <f>IF($E351=1,IF($D351&lt;15,VLOOKUP(G351,data!$B$3:$E$32,2,0)*$D351,(VLOOKUP(G351,data!$B$3:$E$32,2,0)*14)+(VLOOKUP(G351,data!$B$3:$E$32,3,0))*($D351-14)),0)</f>
        <v>0</v>
      </c>
      <c r="I351" s="334" t="s">
        <v>127</v>
      </c>
      <c r="J351" s="299">
        <f>IF($E351=1,VLOOKUP(I351,data!$B$35:$D$39,2,0),0)</f>
        <v>0</v>
      </c>
      <c r="K351" s="300">
        <f>IF(AND(H351&lt;&gt;0,J351&lt;&gt;0)=FALSE,0,data!$C$43)</f>
        <v>0</v>
      </c>
      <c r="L351" s="338">
        <f t="shared" si="23"/>
        <v>0</v>
      </c>
      <c r="M351" s="293">
        <f t="shared" si="27"/>
        <v>0</v>
      </c>
      <c r="N351" s="293">
        <f t="shared" si="25"/>
        <v>0</v>
      </c>
      <c r="O351" s="293">
        <f t="shared" si="26"/>
        <v>0</v>
      </c>
    </row>
    <row r="352" spans="1:15" ht="18" hidden="1" customHeight="1" x14ac:dyDescent="0.3">
      <c r="A352" s="301"/>
      <c r="B352" s="290" t="s">
        <v>474</v>
      </c>
      <c r="C352" s="291"/>
      <c r="D352" s="297"/>
      <c r="E352" s="293">
        <f t="shared" si="24"/>
        <v>0</v>
      </c>
      <c r="F352" s="298">
        <f>IF(E352=1,data!$C$41*D352,0)</f>
        <v>0</v>
      </c>
      <c r="G352" s="334" t="s">
        <v>127</v>
      </c>
      <c r="H352" s="299">
        <f>IF($E352=1,IF($D352&lt;15,VLOOKUP(G352,data!$B$3:$E$32,2,0)*$D352,(VLOOKUP(G352,data!$B$3:$E$32,2,0)*14)+(VLOOKUP(G352,data!$B$3:$E$32,3,0))*($D352-14)),0)</f>
        <v>0</v>
      </c>
      <c r="I352" s="334" t="s">
        <v>127</v>
      </c>
      <c r="J352" s="299">
        <f>IF($E352=1,VLOOKUP(I352,data!$B$35:$D$39,2,0),0)</f>
        <v>0</v>
      </c>
      <c r="K352" s="300">
        <f>IF(AND(H352&lt;&gt;0,J352&lt;&gt;0)=FALSE,0,data!$C$43)</f>
        <v>0</v>
      </c>
      <c r="L352" s="338">
        <f t="shared" si="23"/>
        <v>0</v>
      </c>
      <c r="M352" s="293">
        <f t="shared" si="27"/>
        <v>0</v>
      </c>
      <c r="N352" s="293">
        <f t="shared" si="25"/>
        <v>0</v>
      </c>
      <c r="O352" s="293">
        <f t="shared" si="26"/>
        <v>0</v>
      </c>
    </row>
    <row r="353" spans="1:15" ht="18" hidden="1" customHeight="1" x14ac:dyDescent="0.3">
      <c r="A353" s="301"/>
      <c r="B353" s="290" t="s">
        <v>475</v>
      </c>
      <c r="C353" s="291"/>
      <c r="D353" s="297"/>
      <c r="E353" s="293">
        <f t="shared" si="24"/>
        <v>0</v>
      </c>
      <c r="F353" s="298">
        <f>IF(E353=1,data!$C$41*D353,0)</f>
        <v>0</v>
      </c>
      <c r="G353" s="334" t="s">
        <v>127</v>
      </c>
      <c r="H353" s="299">
        <f>IF($E353=1,IF($D353&lt;15,VLOOKUP(G353,data!$B$3:$E$32,2,0)*$D353,(VLOOKUP(G353,data!$B$3:$E$32,2,0)*14)+(VLOOKUP(G353,data!$B$3:$E$32,3,0))*($D353-14)),0)</f>
        <v>0</v>
      </c>
      <c r="I353" s="334" t="s">
        <v>127</v>
      </c>
      <c r="J353" s="299">
        <f>IF($E353=1,VLOOKUP(I353,data!$B$35:$D$39,2,0),0)</f>
        <v>0</v>
      </c>
      <c r="K353" s="300">
        <f>IF(AND(H353&lt;&gt;0,J353&lt;&gt;0)=FALSE,0,data!$C$43)</f>
        <v>0</v>
      </c>
      <c r="L353" s="338">
        <f t="shared" si="23"/>
        <v>0</v>
      </c>
      <c r="M353" s="293">
        <f t="shared" si="27"/>
        <v>0</v>
      </c>
      <c r="N353" s="293">
        <f t="shared" si="25"/>
        <v>0</v>
      </c>
      <c r="O353" s="293">
        <f t="shared" si="26"/>
        <v>0</v>
      </c>
    </row>
    <row r="354" spans="1:15" ht="18" hidden="1" customHeight="1" x14ac:dyDescent="0.3">
      <c r="A354" s="301"/>
      <c r="B354" s="290" t="s">
        <v>476</v>
      </c>
      <c r="C354" s="291"/>
      <c r="D354" s="297"/>
      <c r="E354" s="293">
        <f t="shared" si="24"/>
        <v>0</v>
      </c>
      <c r="F354" s="298">
        <f>IF(E354=1,data!$C$41*D354,0)</f>
        <v>0</v>
      </c>
      <c r="G354" s="334" t="s">
        <v>127</v>
      </c>
      <c r="H354" s="299">
        <f>IF($E354=1,IF($D354&lt;15,VLOOKUP(G354,data!$B$3:$E$32,2,0)*$D354,(VLOOKUP(G354,data!$B$3:$E$32,2,0)*14)+(VLOOKUP(G354,data!$B$3:$E$32,3,0))*($D354-14)),0)</f>
        <v>0</v>
      </c>
      <c r="I354" s="334" t="s">
        <v>127</v>
      </c>
      <c r="J354" s="299">
        <f>IF($E354=1,VLOOKUP(I354,data!$B$35:$D$39,2,0),0)</f>
        <v>0</v>
      </c>
      <c r="K354" s="300">
        <f>IF(AND(H354&lt;&gt;0,J354&lt;&gt;0)=FALSE,0,data!$C$43)</f>
        <v>0</v>
      </c>
      <c r="L354" s="338">
        <f t="shared" si="23"/>
        <v>0</v>
      </c>
      <c r="M354" s="293">
        <f t="shared" si="27"/>
        <v>0</v>
      </c>
      <c r="N354" s="293">
        <f t="shared" si="25"/>
        <v>0</v>
      </c>
      <c r="O354" s="293">
        <f t="shared" si="26"/>
        <v>0</v>
      </c>
    </row>
    <row r="355" spans="1:15" ht="18" hidden="1" customHeight="1" x14ac:dyDescent="0.3">
      <c r="A355" s="301"/>
      <c r="B355" s="290" t="s">
        <v>477</v>
      </c>
      <c r="C355" s="291"/>
      <c r="D355" s="297"/>
      <c r="E355" s="293">
        <f t="shared" si="24"/>
        <v>0</v>
      </c>
      <c r="F355" s="298">
        <f>IF(E355=1,data!$C$41*D355,0)</f>
        <v>0</v>
      </c>
      <c r="G355" s="334" t="s">
        <v>127</v>
      </c>
      <c r="H355" s="299">
        <f>IF($E355=1,IF($D355&lt;15,VLOOKUP(G355,data!$B$3:$E$32,2,0)*$D355,(VLOOKUP(G355,data!$B$3:$E$32,2,0)*14)+(VLOOKUP(G355,data!$B$3:$E$32,3,0))*($D355-14)),0)</f>
        <v>0</v>
      </c>
      <c r="I355" s="334" t="s">
        <v>127</v>
      </c>
      <c r="J355" s="299">
        <f>IF($E355=1,VLOOKUP(I355,data!$B$35:$D$39,2,0),0)</f>
        <v>0</v>
      </c>
      <c r="K355" s="300">
        <f>IF(AND(H355&lt;&gt;0,J355&lt;&gt;0)=FALSE,0,data!$C$43)</f>
        <v>0</v>
      </c>
      <c r="L355" s="338">
        <f t="shared" si="23"/>
        <v>0</v>
      </c>
      <c r="M355" s="293">
        <f t="shared" si="27"/>
        <v>0</v>
      </c>
      <c r="N355" s="293">
        <f t="shared" si="25"/>
        <v>0</v>
      </c>
      <c r="O355" s="293">
        <f t="shared" si="26"/>
        <v>0</v>
      </c>
    </row>
    <row r="356" spans="1:15" ht="18" hidden="1" customHeight="1" x14ac:dyDescent="0.3">
      <c r="A356" s="301"/>
      <c r="B356" s="290" t="s">
        <v>478</v>
      </c>
      <c r="C356" s="291"/>
      <c r="D356" s="297"/>
      <c r="E356" s="293">
        <f t="shared" si="24"/>
        <v>0</v>
      </c>
      <c r="F356" s="298">
        <f>IF(E356=1,data!$C$41*D356,0)</f>
        <v>0</v>
      </c>
      <c r="G356" s="334" t="s">
        <v>127</v>
      </c>
      <c r="H356" s="299">
        <f>IF($E356=1,IF($D356&lt;15,VLOOKUP(G356,data!$B$3:$E$32,2,0)*$D356,(VLOOKUP(G356,data!$B$3:$E$32,2,0)*14)+(VLOOKUP(G356,data!$B$3:$E$32,3,0))*($D356-14)),0)</f>
        <v>0</v>
      </c>
      <c r="I356" s="334" t="s">
        <v>127</v>
      </c>
      <c r="J356" s="299">
        <f>IF($E356=1,VLOOKUP(I356,data!$B$35:$D$39,2,0),0)</f>
        <v>0</v>
      </c>
      <c r="K356" s="300">
        <f>IF(AND(H356&lt;&gt;0,J356&lt;&gt;0)=FALSE,0,data!$C$43)</f>
        <v>0</v>
      </c>
      <c r="L356" s="338">
        <f t="shared" si="23"/>
        <v>0</v>
      </c>
      <c r="M356" s="293">
        <f t="shared" si="27"/>
        <v>0</v>
      </c>
      <c r="N356" s="293">
        <f t="shared" si="25"/>
        <v>0</v>
      </c>
      <c r="O356" s="293">
        <f t="shared" si="26"/>
        <v>0</v>
      </c>
    </row>
    <row r="357" spans="1:15" ht="18" hidden="1" customHeight="1" x14ac:dyDescent="0.3">
      <c r="A357" s="301"/>
      <c r="B357" s="290" t="s">
        <v>479</v>
      </c>
      <c r="C357" s="291"/>
      <c r="D357" s="297"/>
      <c r="E357" s="293">
        <f t="shared" si="24"/>
        <v>0</v>
      </c>
      <c r="F357" s="298">
        <f>IF(E357=1,data!$C$41*D357,0)</f>
        <v>0</v>
      </c>
      <c r="G357" s="334" t="s">
        <v>127</v>
      </c>
      <c r="H357" s="299">
        <f>IF($E357=1,IF($D357&lt;15,VLOOKUP(G357,data!$B$3:$E$32,2,0)*$D357,(VLOOKUP(G357,data!$B$3:$E$32,2,0)*14)+(VLOOKUP(G357,data!$B$3:$E$32,3,0))*($D357-14)),0)</f>
        <v>0</v>
      </c>
      <c r="I357" s="334" t="s">
        <v>127</v>
      </c>
      <c r="J357" s="299">
        <f>IF($E357=1,VLOOKUP(I357,data!$B$35:$D$39,2,0),0)</f>
        <v>0</v>
      </c>
      <c r="K357" s="300">
        <f>IF(AND(H357&lt;&gt;0,J357&lt;&gt;0)=FALSE,0,data!$C$43)</f>
        <v>0</v>
      </c>
      <c r="L357" s="338">
        <f t="shared" si="23"/>
        <v>0</v>
      </c>
      <c r="M357" s="293">
        <f t="shared" si="27"/>
        <v>0</v>
      </c>
      <c r="N357" s="293">
        <f t="shared" si="25"/>
        <v>0</v>
      </c>
      <c r="O357" s="293">
        <f t="shared" si="26"/>
        <v>0</v>
      </c>
    </row>
    <row r="358" spans="1:15" ht="18" hidden="1" customHeight="1" x14ac:dyDescent="0.3">
      <c r="A358" s="301"/>
      <c r="B358" s="290" t="s">
        <v>480</v>
      </c>
      <c r="C358" s="291"/>
      <c r="D358" s="297"/>
      <c r="E358" s="293">
        <f t="shared" si="24"/>
        <v>0</v>
      </c>
      <c r="F358" s="298">
        <f>IF(E358=1,data!$C$41*D358,0)</f>
        <v>0</v>
      </c>
      <c r="G358" s="334" t="s">
        <v>127</v>
      </c>
      <c r="H358" s="299">
        <f>IF($E358=1,IF($D358&lt;15,VLOOKUP(G358,data!$B$3:$E$32,2,0)*$D358,(VLOOKUP(G358,data!$B$3:$E$32,2,0)*14)+(VLOOKUP(G358,data!$B$3:$E$32,3,0))*($D358-14)),0)</f>
        <v>0</v>
      </c>
      <c r="I358" s="334" t="s">
        <v>127</v>
      </c>
      <c r="J358" s="299">
        <f>IF($E358=1,VLOOKUP(I358,data!$B$35:$D$39,2,0),0)</f>
        <v>0</v>
      </c>
      <c r="K358" s="300">
        <f>IF(AND(H358&lt;&gt;0,J358&lt;&gt;0)=FALSE,0,data!$C$43)</f>
        <v>0</v>
      </c>
      <c r="L358" s="338">
        <f t="shared" si="23"/>
        <v>0</v>
      </c>
      <c r="M358" s="293">
        <f t="shared" si="27"/>
        <v>0</v>
      </c>
      <c r="N358" s="293">
        <f t="shared" si="25"/>
        <v>0</v>
      </c>
      <c r="O358" s="293">
        <f t="shared" si="26"/>
        <v>0</v>
      </c>
    </row>
    <row r="359" spans="1:15" ht="18" hidden="1" customHeight="1" x14ac:dyDescent="0.3">
      <c r="A359" s="301"/>
      <c r="B359" s="290" t="s">
        <v>481</v>
      </c>
      <c r="C359" s="291"/>
      <c r="D359" s="297"/>
      <c r="E359" s="293">
        <f t="shared" si="24"/>
        <v>0</v>
      </c>
      <c r="F359" s="298">
        <f>IF(E359=1,data!$C$41*D359,0)</f>
        <v>0</v>
      </c>
      <c r="G359" s="334" t="s">
        <v>127</v>
      </c>
      <c r="H359" s="299">
        <f>IF($E359=1,IF($D359&lt;15,VLOOKUP(G359,data!$B$3:$E$32,2,0)*$D359,(VLOOKUP(G359,data!$B$3:$E$32,2,0)*14)+(VLOOKUP(G359,data!$B$3:$E$32,3,0))*($D359-14)),0)</f>
        <v>0</v>
      </c>
      <c r="I359" s="334" t="s">
        <v>127</v>
      </c>
      <c r="J359" s="299">
        <f>IF($E359=1,VLOOKUP(I359,data!$B$35:$D$39,2,0),0)</f>
        <v>0</v>
      </c>
      <c r="K359" s="300">
        <f>IF(AND(H359&lt;&gt;0,J359&lt;&gt;0)=FALSE,0,data!$C$43)</f>
        <v>0</v>
      </c>
      <c r="L359" s="338">
        <f t="shared" si="23"/>
        <v>0</v>
      </c>
      <c r="M359" s="293">
        <f t="shared" si="27"/>
        <v>0</v>
      </c>
      <c r="N359" s="293">
        <f t="shared" si="25"/>
        <v>0</v>
      </c>
      <c r="O359" s="293">
        <f t="shared" si="26"/>
        <v>0</v>
      </c>
    </row>
    <row r="360" spans="1:15" ht="18" hidden="1" customHeight="1" x14ac:dyDescent="0.3">
      <c r="A360" s="301"/>
      <c r="B360" s="290" t="s">
        <v>482</v>
      </c>
      <c r="C360" s="291"/>
      <c r="D360" s="297"/>
      <c r="E360" s="293">
        <f t="shared" si="24"/>
        <v>0</v>
      </c>
      <c r="F360" s="298">
        <f>IF(E360=1,data!$C$41*D360,0)</f>
        <v>0</v>
      </c>
      <c r="G360" s="334" t="s">
        <v>127</v>
      </c>
      <c r="H360" s="299">
        <f>IF($E360=1,IF($D360&lt;15,VLOOKUP(G360,data!$B$3:$E$32,2,0)*$D360,(VLOOKUP(G360,data!$B$3:$E$32,2,0)*14)+(VLOOKUP(G360,data!$B$3:$E$32,3,0))*($D360-14)),0)</f>
        <v>0</v>
      </c>
      <c r="I360" s="334" t="s">
        <v>127</v>
      </c>
      <c r="J360" s="299">
        <f>IF($E360=1,VLOOKUP(I360,data!$B$35:$D$39,2,0),0)</f>
        <v>0</v>
      </c>
      <c r="K360" s="300">
        <f>IF(AND(H360&lt;&gt;0,J360&lt;&gt;0)=FALSE,0,data!$C$43)</f>
        <v>0</v>
      </c>
      <c r="L360" s="338">
        <f t="shared" si="23"/>
        <v>0</v>
      </c>
      <c r="M360" s="293">
        <f t="shared" si="27"/>
        <v>0</v>
      </c>
      <c r="N360" s="293">
        <f t="shared" si="25"/>
        <v>0</v>
      </c>
      <c r="O360" s="293">
        <f t="shared" si="26"/>
        <v>0</v>
      </c>
    </row>
    <row r="361" spans="1:15" ht="18" hidden="1" customHeight="1" x14ac:dyDescent="0.3">
      <c r="A361" s="301"/>
      <c r="B361" s="290" t="s">
        <v>483</v>
      </c>
      <c r="C361" s="291"/>
      <c r="D361" s="297"/>
      <c r="E361" s="293">
        <f t="shared" si="24"/>
        <v>0</v>
      </c>
      <c r="F361" s="298">
        <f>IF(E361=1,data!$C$41*D361,0)</f>
        <v>0</v>
      </c>
      <c r="G361" s="334" t="s">
        <v>127</v>
      </c>
      <c r="H361" s="299">
        <f>IF($E361=1,IF($D361&lt;15,VLOOKUP(G361,data!$B$3:$E$32,2,0)*$D361,(VLOOKUP(G361,data!$B$3:$E$32,2,0)*14)+(VLOOKUP(G361,data!$B$3:$E$32,3,0))*($D361-14)),0)</f>
        <v>0</v>
      </c>
      <c r="I361" s="334" t="s">
        <v>127</v>
      </c>
      <c r="J361" s="299">
        <f>IF($E361=1,VLOOKUP(I361,data!$B$35:$D$39,2,0),0)</f>
        <v>0</v>
      </c>
      <c r="K361" s="300">
        <f>IF(AND(H361&lt;&gt;0,J361&lt;&gt;0)=FALSE,0,data!$C$43)</f>
        <v>0</v>
      </c>
      <c r="L361" s="338">
        <f t="shared" si="23"/>
        <v>0</v>
      </c>
      <c r="M361" s="293">
        <f t="shared" si="27"/>
        <v>0</v>
      </c>
      <c r="N361" s="293">
        <f t="shared" si="25"/>
        <v>0</v>
      </c>
      <c r="O361" s="293">
        <f t="shared" si="26"/>
        <v>0</v>
      </c>
    </row>
    <row r="362" spans="1:15" ht="18" hidden="1" customHeight="1" x14ac:dyDescent="0.3">
      <c r="A362" s="301"/>
      <c r="B362" s="290" t="s">
        <v>484</v>
      </c>
      <c r="C362" s="291"/>
      <c r="D362" s="297"/>
      <c r="E362" s="293">
        <f t="shared" si="24"/>
        <v>0</v>
      </c>
      <c r="F362" s="298">
        <f>IF(E362=1,data!$C$41*D362,0)</f>
        <v>0</v>
      </c>
      <c r="G362" s="334" t="s">
        <v>127</v>
      </c>
      <c r="H362" s="299">
        <f>IF($E362=1,IF($D362&lt;15,VLOOKUP(G362,data!$B$3:$E$32,2,0)*$D362,(VLOOKUP(G362,data!$B$3:$E$32,2,0)*14)+(VLOOKUP(G362,data!$B$3:$E$32,3,0))*($D362-14)),0)</f>
        <v>0</v>
      </c>
      <c r="I362" s="334" t="s">
        <v>127</v>
      </c>
      <c r="J362" s="299">
        <f>IF($E362=1,VLOOKUP(I362,data!$B$35:$D$39,2,0),0)</f>
        <v>0</v>
      </c>
      <c r="K362" s="300">
        <f>IF(AND(H362&lt;&gt;0,J362&lt;&gt;0)=FALSE,0,data!$C$43)</f>
        <v>0</v>
      </c>
      <c r="L362" s="338">
        <f t="shared" si="23"/>
        <v>0</v>
      </c>
      <c r="M362" s="293">
        <f t="shared" si="27"/>
        <v>0</v>
      </c>
      <c r="N362" s="293">
        <f t="shared" si="25"/>
        <v>0</v>
      </c>
      <c r="O362" s="293">
        <f t="shared" si="26"/>
        <v>0</v>
      </c>
    </row>
    <row r="363" spans="1:15" ht="18" hidden="1" customHeight="1" x14ac:dyDescent="0.3">
      <c r="A363" s="301"/>
      <c r="B363" s="290" t="s">
        <v>485</v>
      </c>
      <c r="C363" s="291"/>
      <c r="D363" s="297"/>
      <c r="E363" s="293">
        <f t="shared" si="24"/>
        <v>0</v>
      </c>
      <c r="F363" s="298">
        <f>IF(E363=1,data!$C$41*D363,0)</f>
        <v>0</v>
      </c>
      <c r="G363" s="334" t="s">
        <v>127</v>
      </c>
      <c r="H363" s="299">
        <f>IF($E363=1,IF($D363&lt;15,VLOOKUP(G363,data!$B$3:$E$32,2,0)*$D363,(VLOOKUP(G363,data!$B$3:$E$32,2,0)*14)+(VLOOKUP(G363,data!$B$3:$E$32,3,0))*($D363-14)),0)</f>
        <v>0</v>
      </c>
      <c r="I363" s="334" t="s">
        <v>127</v>
      </c>
      <c r="J363" s="299">
        <f>IF($E363=1,VLOOKUP(I363,data!$B$35:$D$39,2,0),0)</f>
        <v>0</v>
      </c>
      <c r="K363" s="300">
        <f>IF(AND(H363&lt;&gt;0,J363&lt;&gt;0)=FALSE,0,data!$C$43)</f>
        <v>0</v>
      </c>
      <c r="L363" s="338">
        <f t="shared" si="23"/>
        <v>0</v>
      </c>
      <c r="M363" s="293">
        <f t="shared" si="27"/>
        <v>0</v>
      </c>
      <c r="N363" s="293">
        <f t="shared" si="25"/>
        <v>0</v>
      </c>
      <c r="O363" s="293">
        <f t="shared" si="26"/>
        <v>0</v>
      </c>
    </row>
    <row r="364" spans="1:15" ht="18" hidden="1" customHeight="1" x14ac:dyDescent="0.3">
      <c r="A364" s="301"/>
      <c r="B364" s="290" t="s">
        <v>486</v>
      </c>
      <c r="C364" s="291"/>
      <c r="D364" s="297"/>
      <c r="E364" s="293">
        <f t="shared" si="24"/>
        <v>0</v>
      </c>
      <c r="F364" s="298">
        <f>IF(E364=1,data!$C$41*D364,0)</f>
        <v>0</v>
      </c>
      <c r="G364" s="334" t="s">
        <v>127</v>
      </c>
      <c r="H364" s="299">
        <f>IF($E364=1,IF($D364&lt;15,VLOOKUP(G364,data!$B$3:$E$32,2,0)*$D364,(VLOOKUP(G364,data!$B$3:$E$32,2,0)*14)+(VLOOKUP(G364,data!$B$3:$E$32,3,0))*($D364-14)),0)</f>
        <v>0</v>
      </c>
      <c r="I364" s="334" t="s">
        <v>127</v>
      </c>
      <c r="J364" s="299">
        <f>IF($E364=1,VLOOKUP(I364,data!$B$35:$D$39,2,0),0)</f>
        <v>0</v>
      </c>
      <c r="K364" s="300">
        <f>IF(AND(H364&lt;&gt;0,J364&lt;&gt;0)=FALSE,0,data!$C$43)</f>
        <v>0</v>
      </c>
      <c r="L364" s="338">
        <f t="shared" si="23"/>
        <v>0</v>
      </c>
      <c r="M364" s="293">
        <f t="shared" si="27"/>
        <v>0</v>
      </c>
      <c r="N364" s="293">
        <f t="shared" si="25"/>
        <v>0</v>
      </c>
      <c r="O364" s="293">
        <f t="shared" si="26"/>
        <v>0</v>
      </c>
    </row>
    <row r="365" spans="1:15" ht="18" hidden="1" customHeight="1" x14ac:dyDescent="0.3">
      <c r="A365" s="301"/>
      <c r="B365" s="290" t="s">
        <v>487</v>
      </c>
      <c r="C365" s="291"/>
      <c r="D365" s="297"/>
      <c r="E365" s="293">
        <f t="shared" si="24"/>
        <v>0</v>
      </c>
      <c r="F365" s="298">
        <f>IF(E365=1,data!$C$41*D365,0)</f>
        <v>0</v>
      </c>
      <c r="G365" s="334" t="s">
        <v>127</v>
      </c>
      <c r="H365" s="299">
        <f>IF($E365=1,IF($D365&lt;15,VLOOKUP(G365,data!$B$3:$E$32,2,0)*$D365,(VLOOKUP(G365,data!$B$3:$E$32,2,0)*14)+(VLOOKUP(G365,data!$B$3:$E$32,3,0))*($D365-14)),0)</f>
        <v>0</v>
      </c>
      <c r="I365" s="334" t="s">
        <v>127</v>
      </c>
      <c r="J365" s="299">
        <f>IF($E365=1,VLOOKUP(I365,data!$B$35:$D$39,2,0),0)</f>
        <v>0</v>
      </c>
      <c r="K365" s="300">
        <f>IF(AND(H365&lt;&gt;0,J365&lt;&gt;0)=FALSE,0,data!$C$43)</f>
        <v>0</v>
      </c>
      <c r="L365" s="338">
        <f t="shared" si="23"/>
        <v>0</v>
      </c>
      <c r="M365" s="293">
        <f t="shared" si="27"/>
        <v>0</v>
      </c>
      <c r="N365" s="293">
        <f t="shared" si="25"/>
        <v>0</v>
      </c>
      <c r="O365" s="293">
        <f t="shared" si="26"/>
        <v>0</v>
      </c>
    </row>
    <row r="366" spans="1:15" ht="18" hidden="1" customHeight="1" x14ac:dyDescent="0.3">
      <c r="A366" s="301"/>
      <c r="B366" s="290" t="s">
        <v>488</v>
      </c>
      <c r="C366" s="291"/>
      <c r="D366" s="297"/>
      <c r="E366" s="293">
        <f t="shared" si="24"/>
        <v>0</v>
      </c>
      <c r="F366" s="298">
        <f>IF(E366=1,data!$C$41*D366,0)</f>
        <v>0</v>
      </c>
      <c r="G366" s="334" t="s">
        <v>127</v>
      </c>
      <c r="H366" s="299">
        <f>IF($E366=1,IF($D366&lt;15,VLOOKUP(G366,data!$B$3:$E$32,2,0)*$D366,(VLOOKUP(G366,data!$B$3:$E$32,2,0)*14)+(VLOOKUP(G366,data!$B$3:$E$32,3,0))*($D366-14)),0)</f>
        <v>0</v>
      </c>
      <c r="I366" s="334" t="s">
        <v>127</v>
      </c>
      <c r="J366" s="299">
        <f>IF($E366=1,VLOOKUP(I366,data!$B$35:$D$39,2,0),0)</f>
        <v>0</v>
      </c>
      <c r="K366" s="300">
        <f>IF(AND(H366&lt;&gt;0,J366&lt;&gt;0)=FALSE,0,data!$C$43)</f>
        <v>0</v>
      </c>
      <c r="L366" s="338">
        <f t="shared" si="23"/>
        <v>0</v>
      </c>
      <c r="M366" s="293">
        <f t="shared" si="27"/>
        <v>0</v>
      </c>
      <c r="N366" s="293">
        <f t="shared" si="25"/>
        <v>0</v>
      </c>
      <c r="O366" s="293">
        <f t="shared" si="26"/>
        <v>0</v>
      </c>
    </row>
    <row r="367" spans="1:15" ht="18" hidden="1" customHeight="1" x14ac:dyDescent="0.3">
      <c r="A367" s="301"/>
      <c r="B367" s="290" t="s">
        <v>489</v>
      </c>
      <c r="C367" s="291"/>
      <c r="D367" s="297"/>
      <c r="E367" s="293">
        <f t="shared" si="24"/>
        <v>0</v>
      </c>
      <c r="F367" s="298">
        <f>IF(E367=1,data!$C$41*D367,0)</f>
        <v>0</v>
      </c>
      <c r="G367" s="334" t="s">
        <v>127</v>
      </c>
      <c r="H367" s="299">
        <f>IF($E367=1,IF($D367&lt;15,VLOOKUP(G367,data!$B$3:$E$32,2,0)*$D367,(VLOOKUP(G367,data!$B$3:$E$32,2,0)*14)+(VLOOKUP(G367,data!$B$3:$E$32,3,0))*($D367-14)),0)</f>
        <v>0</v>
      </c>
      <c r="I367" s="334" t="s">
        <v>127</v>
      </c>
      <c r="J367" s="299">
        <f>IF($E367=1,VLOOKUP(I367,data!$B$35:$D$39,2,0),0)</f>
        <v>0</v>
      </c>
      <c r="K367" s="300">
        <f>IF(AND(H367&lt;&gt;0,J367&lt;&gt;0)=FALSE,0,data!$C$43)</f>
        <v>0</v>
      </c>
      <c r="L367" s="338">
        <f t="shared" si="23"/>
        <v>0</v>
      </c>
      <c r="M367" s="293">
        <f t="shared" si="27"/>
        <v>0</v>
      </c>
      <c r="N367" s="293">
        <f t="shared" si="25"/>
        <v>0</v>
      </c>
      <c r="O367" s="293">
        <f t="shared" si="26"/>
        <v>0</v>
      </c>
    </row>
    <row r="368" spans="1:15" ht="18" hidden="1" customHeight="1" x14ac:dyDescent="0.3">
      <c r="A368" s="301"/>
      <c r="B368" s="290" t="s">
        <v>490</v>
      </c>
      <c r="C368" s="291"/>
      <c r="D368" s="297"/>
      <c r="E368" s="293">
        <f t="shared" si="24"/>
        <v>0</v>
      </c>
      <c r="F368" s="298">
        <f>IF(E368=1,data!$C$41*D368,0)</f>
        <v>0</v>
      </c>
      <c r="G368" s="334" t="s">
        <v>127</v>
      </c>
      <c r="H368" s="299">
        <f>IF($E368=1,IF($D368&lt;15,VLOOKUP(G368,data!$B$3:$E$32,2,0)*$D368,(VLOOKUP(G368,data!$B$3:$E$32,2,0)*14)+(VLOOKUP(G368,data!$B$3:$E$32,3,0))*($D368-14)),0)</f>
        <v>0</v>
      </c>
      <c r="I368" s="334" t="s">
        <v>127</v>
      </c>
      <c r="J368" s="299">
        <f>IF($E368=1,VLOOKUP(I368,data!$B$35:$D$39,2,0),0)</f>
        <v>0</v>
      </c>
      <c r="K368" s="300">
        <f>IF(AND(H368&lt;&gt;0,J368&lt;&gt;0)=FALSE,0,data!$C$43)</f>
        <v>0</v>
      </c>
      <c r="L368" s="338">
        <f t="shared" si="23"/>
        <v>0</v>
      </c>
      <c r="M368" s="293">
        <f t="shared" si="27"/>
        <v>0</v>
      </c>
      <c r="N368" s="293">
        <f t="shared" si="25"/>
        <v>0</v>
      </c>
      <c r="O368" s="293">
        <f t="shared" si="26"/>
        <v>0</v>
      </c>
    </row>
    <row r="369" spans="1:15" ht="18" hidden="1" customHeight="1" x14ac:dyDescent="0.3">
      <c r="A369" s="301"/>
      <c r="B369" s="290" t="s">
        <v>491</v>
      </c>
      <c r="C369" s="291"/>
      <c r="D369" s="297"/>
      <c r="E369" s="293">
        <f t="shared" si="24"/>
        <v>0</v>
      </c>
      <c r="F369" s="298">
        <f>IF(E369=1,data!$C$41*D369,0)</f>
        <v>0</v>
      </c>
      <c r="G369" s="334" t="s">
        <v>127</v>
      </c>
      <c r="H369" s="299">
        <f>IF($E369=1,IF($D369&lt;15,VLOOKUP(G369,data!$B$3:$E$32,2,0)*$D369,(VLOOKUP(G369,data!$B$3:$E$32,2,0)*14)+(VLOOKUP(G369,data!$B$3:$E$32,3,0))*($D369-14)),0)</f>
        <v>0</v>
      </c>
      <c r="I369" s="334" t="s">
        <v>127</v>
      </c>
      <c r="J369" s="299">
        <f>IF($E369=1,VLOOKUP(I369,data!$B$35:$D$39,2,0),0)</f>
        <v>0</v>
      </c>
      <c r="K369" s="300">
        <f>IF(AND(H369&lt;&gt;0,J369&lt;&gt;0)=FALSE,0,data!$C$43)</f>
        <v>0</v>
      </c>
      <c r="L369" s="338">
        <f t="shared" si="23"/>
        <v>0</v>
      </c>
      <c r="M369" s="293">
        <f t="shared" si="27"/>
        <v>0</v>
      </c>
      <c r="N369" s="293">
        <f t="shared" si="25"/>
        <v>0</v>
      </c>
      <c r="O369" s="293">
        <f t="shared" si="26"/>
        <v>0</v>
      </c>
    </row>
    <row r="370" spans="1:15" ht="18" hidden="1" customHeight="1" x14ac:dyDescent="0.3">
      <c r="A370" s="301"/>
      <c r="B370" s="290" t="s">
        <v>492</v>
      </c>
      <c r="C370" s="291"/>
      <c r="D370" s="297"/>
      <c r="E370" s="293">
        <f t="shared" si="24"/>
        <v>0</v>
      </c>
      <c r="F370" s="298">
        <f>IF(E370=1,data!$C$41*D370,0)</f>
        <v>0</v>
      </c>
      <c r="G370" s="334" t="s">
        <v>127</v>
      </c>
      <c r="H370" s="299">
        <f>IF($E370=1,IF($D370&lt;15,VLOOKUP(G370,data!$B$3:$E$32,2,0)*$D370,(VLOOKUP(G370,data!$B$3:$E$32,2,0)*14)+(VLOOKUP(G370,data!$B$3:$E$32,3,0))*($D370-14)),0)</f>
        <v>0</v>
      </c>
      <c r="I370" s="334" t="s">
        <v>127</v>
      </c>
      <c r="J370" s="299">
        <f>IF($E370=1,VLOOKUP(I370,data!$B$35:$D$39,2,0),0)</f>
        <v>0</v>
      </c>
      <c r="K370" s="300">
        <f>IF(AND(H370&lt;&gt;0,J370&lt;&gt;0)=FALSE,0,data!$C$43)</f>
        <v>0</v>
      </c>
      <c r="L370" s="338">
        <f t="shared" si="23"/>
        <v>0</v>
      </c>
      <c r="M370" s="293">
        <f t="shared" si="27"/>
        <v>0</v>
      </c>
      <c r="N370" s="293">
        <f t="shared" si="25"/>
        <v>0</v>
      </c>
      <c r="O370" s="293">
        <f t="shared" si="26"/>
        <v>0</v>
      </c>
    </row>
    <row r="371" spans="1:15" ht="18" hidden="1" customHeight="1" x14ac:dyDescent="0.3">
      <c r="A371" s="301"/>
      <c r="B371" s="290" t="s">
        <v>493</v>
      </c>
      <c r="C371" s="291"/>
      <c r="D371" s="297"/>
      <c r="E371" s="293">
        <f t="shared" si="24"/>
        <v>0</v>
      </c>
      <c r="F371" s="298">
        <f>IF(E371=1,data!$C$41*D371,0)</f>
        <v>0</v>
      </c>
      <c r="G371" s="334" t="s">
        <v>127</v>
      </c>
      <c r="H371" s="299">
        <f>IF($E371=1,IF($D371&lt;15,VLOOKUP(G371,data!$B$3:$E$32,2,0)*$D371,(VLOOKUP(G371,data!$B$3:$E$32,2,0)*14)+(VLOOKUP(G371,data!$B$3:$E$32,3,0))*($D371-14)),0)</f>
        <v>0</v>
      </c>
      <c r="I371" s="334" t="s">
        <v>127</v>
      </c>
      <c r="J371" s="299">
        <f>IF($E371=1,VLOOKUP(I371,data!$B$35:$D$39,2,0),0)</f>
        <v>0</v>
      </c>
      <c r="K371" s="300">
        <f>IF(AND(H371&lt;&gt;0,J371&lt;&gt;0)=FALSE,0,data!$C$43)</f>
        <v>0</v>
      </c>
      <c r="L371" s="338">
        <f t="shared" si="23"/>
        <v>0</v>
      </c>
      <c r="M371" s="293">
        <f t="shared" si="27"/>
        <v>0</v>
      </c>
      <c r="N371" s="293">
        <f t="shared" si="25"/>
        <v>0</v>
      </c>
      <c r="O371" s="293">
        <f t="shared" si="26"/>
        <v>0</v>
      </c>
    </row>
    <row r="372" spans="1:15" ht="18" hidden="1" customHeight="1" x14ac:dyDescent="0.3">
      <c r="A372" s="301"/>
      <c r="B372" s="290" t="s">
        <v>494</v>
      </c>
      <c r="C372" s="291"/>
      <c r="D372" s="297"/>
      <c r="E372" s="293">
        <f t="shared" si="24"/>
        <v>0</v>
      </c>
      <c r="F372" s="298">
        <f>IF(E372=1,data!$C$41*D372,0)</f>
        <v>0</v>
      </c>
      <c r="G372" s="334" t="s">
        <v>127</v>
      </c>
      <c r="H372" s="299">
        <f>IF($E372=1,IF($D372&lt;15,VLOOKUP(G372,data!$B$3:$E$32,2,0)*$D372,(VLOOKUP(G372,data!$B$3:$E$32,2,0)*14)+(VLOOKUP(G372,data!$B$3:$E$32,3,0))*($D372-14)),0)</f>
        <v>0</v>
      </c>
      <c r="I372" s="334" t="s">
        <v>127</v>
      </c>
      <c r="J372" s="299">
        <f>IF($E372=1,VLOOKUP(I372,data!$B$35:$D$39,2,0),0)</f>
        <v>0</v>
      </c>
      <c r="K372" s="300">
        <f>IF(AND(H372&lt;&gt;0,J372&lt;&gt;0)=FALSE,0,data!$C$43)</f>
        <v>0</v>
      </c>
      <c r="L372" s="338">
        <f t="shared" si="23"/>
        <v>0</v>
      </c>
      <c r="M372" s="293">
        <f t="shared" si="27"/>
        <v>0</v>
      </c>
      <c r="N372" s="293">
        <f t="shared" si="25"/>
        <v>0</v>
      </c>
      <c r="O372" s="293">
        <f t="shared" si="26"/>
        <v>0</v>
      </c>
    </row>
    <row r="373" spans="1:15" ht="18" hidden="1" customHeight="1" x14ac:dyDescent="0.3">
      <c r="A373" s="301"/>
      <c r="B373" s="290" t="s">
        <v>495</v>
      </c>
      <c r="C373" s="291"/>
      <c r="D373" s="297"/>
      <c r="E373" s="293">
        <f t="shared" si="24"/>
        <v>0</v>
      </c>
      <c r="F373" s="298">
        <f>IF(E373=1,data!$C$41*D373,0)</f>
        <v>0</v>
      </c>
      <c r="G373" s="334" t="s">
        <v>127</v>
      </c>
      <c r="H373" s="299">
        <f>IF($E373=1,IF($D373&lt;15,VLOOKUP(G373,data!$B$3:$E$32,2,0)*$D373,(VLOOKUP(G373,data!$B$3:$E$32,2,0)*14)+(VLOOKUP(G373,data!$B$3:$E$32,3,0))*($D373-14)),0)</f>
        <v>0</v>
      </c>
      <c r="I373" s="334" t="s">
        <v>127</v>
      </c>
      <c r="J373" s="299">
        <f>IF($E373=1,VLOOKUP(I373,data!$B$35:$D$39,2,0),0)</f>
        <v>0</v>
      </c>
      <c r="K373" s="300">
        <f>IF(AND(H373&lt;&gt;0,J373&lt;&gt;0)=FALSE,0,data!$C$43)</f>
        <v>0</v>
      </c>
      <c r="L373" s="338">
        <f t="shared" si="23"/>
        <v>0</v>
      </c>
      <c r="M373" s="293">
        <f t="shared" si="27"/>
        <v>0</v>
      </c>
      <c r="N373" s="293">
        <f t="shared" si="25"/>
        <v>0</v>
      </c>
      <c r="O373" s="293">
        <f t="shared" si="26"/>
        <v>0</v>
      </c>
    </row>
    <row r="374" spans="1:15" ht="18" hidden="1" customHeight="1" x14ac:dyDescent="0.3">
      <c r="A374" s="301"/>
      <c r="B374" s="290" t="s">
        <v>496</v>
      </c>
      <c r="C374" s="291"/>
      <c r="D374" s="297"/>
      <c r="E374" s="293">
        <f t="shared" si="24"/>
        <v>0</v>
      </c>
      <c r="F374" s="298">
        <f>IF(E374=1,data!$C$41*D374,0)</f>
        <v>0</v>
      </c>
      <c r="G374" s="334" t="s">
        <v>127</v>
      </c>
      <c r="H374" s="299">
        <f>IF($E374=1,IF($D374&lt;15,VLOOKUP(G374,data!$B$3:$E$32,2,0)*$D374,(VLOOKUP(G374,data!$B$3:$E$32,2,0)*14)+(VLOOKUP(G374,data!$B$3:$E$32,3,0))*($D374-14)),0)</f>
        <v>0</v>
      </c>
      <c r="I374" s="334" t="s">
        <v>127</v>
      </c>
      <c r="J374" s="299">
        <f>IF($E374=1,VLOOKUP(I374,data!$B$35:$D$39,2,0),0)</f>
        <v>0</v>
      </c>
      <c r="K374" s="300">
        <f>IF(AND(H374&lt;&gt;0,J374&lt;&gt;0)=FALSE,0,data!$C$43)</f>
        <v>0</v>
      </c>
      <c r="L374" s="338">
        <f t="shared" si="23"/>
        <v>0</v>
      </c>
      <c r="M374" s="293">
        <f t="shared" si="27"/>
        <v>0</v>
      </c>
      <c r="N374" s="293">
        <f t="shared" si="25"/>
        <v>0</v>
      </c>
      <c r="O374" s="293">
        <f t="shared" si="26"/>
        <v>0</v>
      </c>
    </row>
    <row r="375" spans="1:15" ht="18" hidden="1" customHeight="1" x14ac:dyDescent="0.3">
      <c r="A375" s="301"/>
      <c r="B375" s="290" t="s">
        <v>497</v>
      </c>
      <c r="C375" s="291"/>
      <c r="D375" s="297"/>
      <c r="E375" s="293">
        <f t="shared" si="24"/>
        <v>0</v>
      </c>
      <c r="F375" s="298">
        <f>IF(E375=1,data!$C$41*D375,0)</f>
        <v>0</v>
      </c>
      <c r="G375" s="334" t="s">
        <v>127</v>
      </c>
      <c r="H375" s="299">
        <f>IF($E375=1,IF($D375&lt;15,VLOOKUP(G375,data!$B$3:$E$32,2,0)*$D375,(VLOOKUP(G375,data!$B$3:$E$32,2,0)*14)+(VLOOKUP(G375,data!$B$3:$E$32,3,0))*($D375-14)),0)</f>
        <v>0</v>
      </c>
      <c r="I375" s="334" t="s">
        <v>127</v>
      </c>
      <c r="J375" s="299">
        <f>IF($E375=1,VLOOKUP(I375,data!$B$35:$D$39,2,0),0)</f>
        <v>0</v>
      </c>
      <c r="K375" s="300">
        <f>IF(AND(H375&lt;&gt;0,J375&lt;&gt;0)=FALSE,0,data!$C$43)</f>
        <v>0</v>
      </c>
      <c r="L375" s="338">
        <f t="shared" si="23"/>
        <v>0</v>
      </c>
      <c r="M375" s="293">
        <f t="shared" si="27"/>
        <v>0</v>
      </c>
      <c r="N375" s="293">
        <f t="shared" si="25"/>
        <v>0</v>
      </c>
      <c r="O375" s="293">
        <f t="shared" si="26"/>
        <v>0</v>
      </c>
    </row>
    <row r="376" spans="1:15" ht="18" hidden="1" customHeight="1" x14ac:dyDescent="0.3">
      <c r="A376" s="301"/>
      <c r="B376" s="290" t="s">
        <v>498</v>
      </c>
      <c r="C376" s="291"/>
      <c r="D376" s="297"/>
      <c r="E376" s="293">
        <f t="shared" si="24"/>
        <v>0</v>
      </c>
      <c r="F376" s="298">
        <f>IF(E376=1,data!$C$41*D376,0)</f>
        <v>0</v>
      </c>
      <c r="G376" s="334" t="s">
        <v>127</v>
      </c>
      <c r="H376" s="299">
        <f>IF($E376=1,IF($D376&lt;15,VLOOKUP(G376,data!$B$3:$E$32,2,0)*$D376,(VLOOKUP(G376,data!$B$3:$E$32,2,0)*14)+(VLOOKUP(G376,data!$B$3:$E$32,3,0))*($D376-14)),0)</f>
        <v>0</v>
      </c>
      <c r="I376" s="334" t="s">
        <v>127</v>
      </c>
      <c r="J376" s="299">
        <f>IF($E376=1,VLOOKUP(I376,data!$B$35:$D$39,2,0),0)</f>
        <v>0</v>
      </c>
      <c r="K376" s="300">
        <f>IF(AND(H376&lt;&gt;0,J376&lt;&gt;0)=FALSE,0,data!$C$43)</f>
        <v>0</v>
      </c>
      <c r="L376" s="338">
        <f t="shared" si="23"/>
        <v>0</v>
      </c>
      <c r="M376" s="293">
        <f t="shared" si="27"/>
        <v>0</v>
      </c>
      <c r="N376" s="293">
        <f t="shared" si="25"/>
        <v>0</v>
      </c>
      <c r="O376" s="293">
        <f t="shared" si="26"/>
        <v>0</v>
      </c>
    </row>
    <row r="377" spans="1:15" ht="18" hidden="1" customHeight="1" x14ac:dyDescent="0.3">
      <c r="A377" s="301"/>
      <c r="B377" s="290" t="s">
        <v>499</v>
      </c>
      <c r="C377" s="291"/>
      <c r="D377" s="297"/>
      <c r="E377" s="293">
        <f t="shared" si="24"/>
        <v>0</v>
      </c>
      <c r="F377" s="298">
        <f>IF(E377=1,data!$C$41*D377,0)</f>
        <v>0</v>
      </c>
      <c r="G377" s="334" t="s">
        <v>127</v>
      </c>
      <c r="H377" s="299">
        <f>IF($E377=1,IF($D377&lt;15,VLOOKUP(G377,data!$B$3:$E$32,2,0)*$D377,(VLOOKUP(G377,data!$B$3:$E$32,2,0)*14)+(VLOOKUP(G377,data!$B$3:$E$32,3,0))*($D377-14)),0)</f>
        <v>0</v>
      </c>
      <c r="I377" s="334" t="s">
        <v>127</v>
      </c>
      <c r="J377" s="299">
        <f>IF($E377=1,VLOOKUP(I377,data!$B$35:$D$39,2,0),0)</f>
        <v>0</v>
      </c>
      <c r="K377" s="300">
        <f>IF(AND(H377&lt;&gt;0,J377&lt;&gt;0)=FALSE,0,data!$C$43)</f>
        <v>0</v>
      </c>
      <c r="L377" s="338">
        <f t="shared" si="23"/>
        <v>0</v>
      </c>
      <c r="M377" s="293">
        <f t="shared" si="27"/>
        <v>0</v>
      </c>
      <c r="N377" s="293">
        <f t="shared" si="25"/>
        <v>0</v>
      </c>
      <c r="O377" s="293">
        <f t="shared" si="26"/>
        <v>0</v>
      </c>
    </row>
    <row r="378" spans="1:15" ht="18" hidden="1" customHeight="1" x14ac:dyDescent="0.3">
      <c r="A378" s="301"/>
      <c r="B378" s="290" t="s">
        <v>500</v>
      </c>
      <c r="C378" s="291"/>
      <c r="D378" s="297"/>
      <c r="E378" s="293">
        <f t="shared" si="24"/>
        <v>0</v>
      </c>
      <c r="F378" s="298">
        <f>IF(E378=1,data!$C$41*D378,0)</f>
        <v>0</v>
      </c>
      <c r="G378" s="334" t="s">
        <v>127</v>
      </c>
      <c r="H378" s="299">
        <f>IF($E378=1,IF($D378&lt;15,VLOOKUP(G378,data!$B$3:$E$32,2,0)*$D378,(VLOOKUP(G378,data!$B$3:$E$32,2,0)*14)+(VLOOKUP(G378,data!$B$3:$E$32,3,0))*($D378-14)),0)</f>
        <v>0</v>
      </c>
      <c r="I378" s="334" t="s">
        <v>127</v>
      </c>
      <c r="J378" s="299">
        <f>IF($E378=1,VLOOKUP(I378,data!$B$35:$D$39,2,0),0)</f>
        <v>0</v>
      </c>
      <c r="K378" s="300">
        <f>IF(AND(H378&lt;&gt;0,J378&lt;&gt;0)=FALSE,0,data!$C$43)</f>
        <v>0</v>
      </c>
      <c r="L378" s="338">
        <f t="shared" si="23"/>
        <v>0</v>
      </c>
      <c r="M378" s="293">
        <f t="shared" si="27"/>
        <v>0</v>
      </c>
      <c r="N378" s="293">
        <f t="shared" si="25"/>
        <v>0</v>
      </c>
      <c r="O378" s="293">
        <f t="shared" si="26"/>
        <v>0</v>
      </c>
    </row>
    <row r="379" spans="1:15" ht="18" hidden="1" customHeight="1" x14ac:dyDescent="0.3">
      <c r="A379" s="301"/>
      <c r="B379" s="290" t="s">
        <v>501</v>
      </c>
      <c r="C379" s="291"/>
      <c r="D379" s="297"/>
      <c r="E379" s="293">
        <f t="shared" si="24"/>
        <v>0</v>
      </c>
      <c r="F379" s="298">
        <f>IF(E379=1,data!$C$41*D379,0)</f>
        <v>0</v>
      </c>
      <c r="G379" s="334" t="s">
        <v>127</v>
      </c>
      <c r="H379" s="299">
        <f>IF($E379=1,IF($D379&lt;15,VLOOKUP(G379,data!$B$3:$E$32,2,0)*$D379,(VLOOKUP(G379,data!$B$3:$E$32,2,0)*14)+(VLOOKUP(G379,data!$B$3:$E$32,3,0))*($D379-14)),0)</f>
        <v>0</v>
      </c>
      <c r="I379" s="334" t="s">
        <v>127</v>
      </c>
      <c r="J379" s="299">
        <f>IF($E379=1,VLOOKUP(I379,data!$B$35:$D$39,2,0),0)</f>
        <v>0</v>
      </c>
      <c r="K379" s="300">
        <f>IF(AND(H379&lt;&gt;0,J379&lt;&gt;0)=FALSE,0,data!$C$43)</f>
        <v>0</v>
      </c>
      <c r="L379" s="338">
        <f t="shared" si="23"/>
        <v>0</v>
      </c>
      <c r="M379" s="293">
        <f t="shared" si="27"/>
        <v>0</v>
      </c>
      <c r="N379" s="293">
        <f t="shared" si="25"/>
        <v>0</v>
      </c>
      <c r="O379" s="293">
        <f t="shared" si="26"/>
        <v>0</v>
      </c>
    </row>
    <row r="380" spans="1:15" ht="18" hidden="1" customHeight="1" x14ac:dyDescent="0.3">
      <c r="A380" s="301"/>
      <c r="B380" s="290" t="s">
        <v>502</v>
      </c>
      <c r="C380" s="291"/>
      <c r="D380" s="297"/>
      <c r="E380" s="293">
        <f t="shared" si="24"/>
        <v>0</v>
      </c>
      <c r="F380" s="298">
        <f>IF(E380=1,data!$C$41*D380,0)</f>
        <v>0</v>
      </c>
      <c r="G380" s="334" t="s">
        <v>127</v>
      </c>
      <c r="H380" s="299">
        <f>IF($E380=1,IF($D380&lt;15,VLOOKUP(G380,data!$B$3:$E$32,2,0)*$D380,(VLOOKUP(G380,data!$B$3:$E$32,2,0)*14)+(VLOOKUP(G380,data!$B$3:$E$32,3,0))*($D380-14)),0)</f>
        <v>0</v>
      </c>
      <c r="I380" s="334" t="s">
        <v>127</v>
      </c>
      <c r="J380" s="299">
        <f>IF($E380=1,VLOOKUP(I380,data!$B$35:$D$39,2,0),0)</f>
        <v>0</v>
      </c>
      <c r="K380" s="300">
        <f>IF(AND(H380&lt;&gt;0,J380&lt;&gt;0)=FALSE,0,data!$C$43)</f>
        <v>0</v>
      </c>
      <c r="L380" s="338">
        <f t="shared" si="23"/>
        <v>0</v>
      </c>
      <c r="M380" s="293">
        <f t="shared" si="27"/>
        <v>0</v>
      </c>
      <c r="N380" s="293">
        <f t="shared" si="25"/>
        <v>0</v>
      </c>
      <c r="O380" s="293">
        <f t="shared" si="26"/>
        <v>0</v>
      </c>
    </row>
    <row r="381" spans="1:15" ht="18" hidden="1" customHeight="1" x14ac:dyDescent="0.3">
      <c r="A381" s="301"/>
      <c r="B381" s="290" t="s">
        <v>503</v>
      </c>
      <c r="C381" s="291"/>
      <c r="D381" s="297"/>
      <c r="E381" s="293">
        <f t="shared" si="24"/>
        <v>0</v>
      </c>
      <c r="F381" s="298">
        <f>IF(E381=1,data!$C$41*D381,0)</f>
        <v>0</v>
      </c>
      <c r="G381" s="334" t="s">
        <v>127</v>
      </c>
      <c r="H381" s="299">
        <f>IF($E381=1,IF($D381&lt;15,VLOOKUP(G381,data!$B$3:$E$32,2,0)*$D381,(VLOOKUP(G381,data!$B$3:$E$32,2,0)*14)+(VLOOKUP(G381,data!$B$3:$E$32,3,0))*($D381-14)),0)</f>
        <v>0</v>
      </c>
      <c r="I381" s="334" t="s">
        <v>127</v>
      </c>
      <c r="J381" s="299">
        <f>IF($E381=1,VLOOKUP(I381,data!$B$35:$D$39,2,0),0)</f>
        <v>0</v>
      </c>
      <c r="K381" s="300">
        <f>IF(AND(H381&lt;&gt;0,J381&lt;&gt;0)=FALSE,0,data!$C$43)</f>
        <v>0</v>
      </c>
      <c r="L381" s="338">
        <f t="shared" si="23"/>
        <v>0</v>
      </c>
      <c r="M381" s="293">
        <f t="shared" si="27"/>
        <v>0</v>
      </c>
      <c r="N381" s="293">
        <f t="shared" si="25"/>
        <v>0</v>
      </c>
      <c r="O381" s="293">
        <f t="shared" si="26"/>
        <v>0</v>
      </c>
    </row>
    <row r="382" spans="1:15" ht="18" hidden="1" customHeight="1" x14ac:dyDescent="0.3">
      <c r="A382" s="301"/>
      <c r="B382" s="290" t="s">
        <v>504</v>
      </c>
      <c r="C382" s="291"/>
      <c r="D382" s="297"/>
      <c r="E382" s="293">
        <f t="shared" si="24"/>
        <v>0</v>
      </c>
      <c r="F382" s="298">
        <f>IF(E382=1,data!$C$41*D382,0)</f>
        <v>0</v>
      </c>
      <c r="G382" s="334" t="s">
        <v>127</v>
      </c>
      <c r="H382" s="299">
        <f>IF($E382=1,IF($D382&lt;15,VLOOKUP(G382,data!$B$3:$E$32,2,0)*$D382,(VLOOKUP(G382,data!$B$3:$E$32,2,0)*14)+(VLOOKUP(G382,data!$B$3:$E$32,3,0))*($D382-14)),0)</f>
        <v>0</v>
      </c>
      <c r="I382" s="334" t="s">
        <v>127</v>
      </c>
      <c r="J382" s="299">
        <f>IF($E382=1,VLOOKUP(I382,data!$B$35:$D$39,2,0),0)</f>
        <v>0</v>
      </c>
      <c r="K382" s="300">
        <f>IF(AND(H382&lt;&gt;0,J382&lt;&gt;0)=FALSE,0,data!$C$43)</f>
        <v>0</v>
      </c>
      <c r="L382" s="338">
        <f t="shared" si="23"/>
        <v>0</v>
      </c>
      <c r="M382" s="293">
        <f t="shared" si="27"/>
        <v>0</v>
      </c>
      <c r="N382" s="293">
        <f t="shared" si="25"/>
        <v>0</v>
      </c>
      <c r="O382" s="293">
        <f t="shared" si="26"/>
        <v>0</v>
      </c>
    </row>
    <row r="383" spans="1:15" ht="18" hidden="1" customHeight="1" x14ac:dyDescent="0.3">
      <c r="A383" s="301"/>
      <c r="B383" s="290" t="s">
        <v>505</v>
      </c>
      <c r="C383" s="291"/>
      <c r="D383" s="297"/>
      <c r="E383" s="293">
        <f t="shared" si="24"/>
        <v>0</v>
      </c>
      <c r="F383" s="298">
        <f>IF(E383=1,data!$C$41*D383,0)</f>
        <v>0</v>
      </c>
      <c r="G383" s="334" t="s">
        <v>127</v>
      </c>
      <c r="H383" s="299">
        <f>IF($E383=1,IF($D383&lt;15,VLOOKUP(G383,data!$B$3:$E$32,2,0)*$D383,(VLOOKUP(G383,data!$B$3:$E$32,2,0)*14)+(VLOOKUP(G383,data!$B$3:$E$32,3,0))*($D383-14)),0)</f>
        <v>0</v>
      </c>
      <c r="I383" s="334" t="s">
        <v>127</v>
      </c>
      <c r="J383" s="299">
        <f>IF($E383=1,VLOOKUP(I383,data!$B$35:$D$39,2,0),0)</f>
        <v>0</v>
      </c>
      <c r="K383" s="300">
        <f>IF(AND(H383&lt;&gt;0,J383&lt;&gt;0)=FALSE,0,data!$C$43)</f>
        <v>0</v>
      </c>
      <c r="L383" s="338">
        <f t="shared" si="23"/>
        <v>0</v>
      </c>
      <c r="M383" s="293">
        <f t="shared" si="27"/>
        <v>0</v>
      </c>
      <c r="N383" s="293">
        <f t="shared" si="25"/>
        <v>0</v>
      </c>
      <c r="O383" s="293">
        <f t="shared" si="26"/>
        <v>0</v>
      </c>
    </row>
    <row r="384" spans="1:15" ht="18" hidden="1" customHeight="1" x14ac:dyDescent="0.3">
      <c r="A384" s="301"/>
      <c r="B384" s="290" t="s">
        <v>506</v>
      </c>
      <c r="C384" s="291"/>
      <c r="D384" s="297"/>
      <c r="E384" s="293">
        <f t="shared" si="24"/>
        <v>0</v>
      </c>
      <c r="F384" s="298">
        <f>IF(E384=1,data!$C$41*D384,0)</f>
        <v>0</v>
      </c>
      <c r="G384" s="334" t="s">
        <v>127</v>
      </c>
      <c r="H384" s="299">
        <f>IF($E384=1,IF($D384&lt;15,VLOOKUP(G384,data!$B$3:$E$32,2,0)*$D384,(VLOOKUP(G384,data!$B$3:$E$32,2,0)*14)+(VLOOKUP(G384,data!$B$3:$E$32,3,0))*($D384-14)),0)</f>
        <v>0</v>
      </c>
      <c r="I384" s="334" t="s">
        <v>127</v>
      </c>
      <c r="J384" s="299">
        <f>IF($E384=1,VLOOKUP(I384,data!$B$35:$D$39,2,0),0)</f>
        <v>0</v>
      </c>
      <c r="K384" s="300">
        <f>IF(AND(H384&lt;&gt;0,J384&lt;&gt;0)=FALSE,0,data!$C$43)</f>
        <v>0</v>
      </c>
      <c r="L384" s="338">
        <f t="shared" si="23"/>
        <v>0</v>
      </c>
      <c r="M384" s="293">
        <f t="shared" si="27"/>
        <v>0</v>
      </c>
      <c r="N384" s="293">
        <f t="shared" si="25"/>
        <v>0</v>
      </c>
      <c r="O384" s="293">
        <f t="shared" si="26"/>
        <v>0</v>
      </c>
    </row>
    <row r="385" spans="1:15" ht="18" hidden="1" customHeight="1" x14ac:dyDescent="0.3">
      <c r="A385" s="301"/>
      <c r="B385" s="290" t="s">
        <v>507</v>
      </c>
      <c r="C385" s="291"/>
      <c r="D385" s="297"/>
      <c r="E385" s="293">
        <f t="shared" si="24"/>
        <v>0</v>
      </c>
      <c r="F385" s="298">
        <f>IF(E385=1,data!$C$41*D385,0)</f>
        <v>0</v>
      </c>
      <c r="G385" s="334" t="s">
        <v>127</v>
      </c>
      <c r="H385" s="299">
        <f>IF($E385=1,IF($D385&lt;15,VLOOKUP(G385,data!$B$3:$E$32,2,0)*$D385,(VLOOKUP(G385,data!$B$3:$E$32,2,0)*14)+(VLOOKUP(G385,data!$B$3:$E$32,3,0))*($D385-14)),0)</f>
        <v>0</v>
      </c>
      <c r="I385" s="334" t="s">
        <v>127</v>
      </c>
      <c r="J385" s="299">
        <f>IF($E385=1,VLOOKUP(I385,data!$B$35:$D$39,2,0),0)</f>
        <v>0</v>
      </c>
      <c r="K385" s="300">
        <f>IF(AND(H385&lt;&gt;0,J385&lt;&gt;0)=FALSE,0,data!$C$43)</f>
        <v>0</v>
      </c>
      <c r="L385" s="338">
        <f t="shared" si="23"/>
        <v>0</v>
      </c>
      <c r="M385" s="293">
        <f t="shared" si="27"/>
        <v>0</v>
      </c>
      <c r="N385" s="293">
        <f t="shared" si="25"/>
        <v>0</v>
      </c>
      <c r="O385" s="293">
        <f t="shared" si="26"/>
        <v>0</v>
      </c>
    </row>
    <row r="386" spans="1:15" ht="18" hidden="1" customHeight="1" x14ac:dyDescent="0.3">
      <c r="A386" s="301"/>
      <c r="B386" s="290" t="s">
        <v>508</v>
      </c>
      <c r="C386" s="291"/>
      <c r="D386" s="297"/>
      <c r="E386" s="293">
        <f t="shared" si="24"/>
        <v>0</v>
      </c>
      <c r="F386" s="298">
        <f>IF(E386=1,data!$C$41*D386,0)</f>
        <v>0</v>
      </c>
      <c r="G386" s="334" t="s">
        <v>127</v>
      </c>
      <c r="H386" s="299">
        <f>IF($E386=1,IF($D386&lt;15,VLOOKUP(G386,data!$B$3:$E$32,2,0)*$D386,(VLOOKUP(G386,data!$B$3:$E$32,2,0)*14)+(VLOOKUP(G386,data!$B$3:$E$32,3,0))*($D386-14)),0)</f>
        <v>0</v>
      </c>
      <c r="I386" s="334" t="s">
        <v>127</v>
      </c>
      <c r="J386" s="299">
        <f>IF($E386=1,VLOOKUP(I386,data!$B$35:$D$39,2,0),0)</f>
        <v>0</v>
      </c>
      <c r="K386" s="300">
        <f>IF(AND(H386&lt;&gt;0,J386&lt;&gt;0)=FALSE,0,data!$C$43)</f>
        <v>0</v>
      </c>
      <c r="L386" s="338">
        <f t="shared" si="23"/>
        <v>0</v>
      </c>
      <c r="M386" s="293">
        <f t="shared" si="27"/>
        <v>0</v>
      </c>
      <c r="N386" s="293">
        <f t="shared" si="25"/>
        <v>0</v>
      </c>
      <c r="O386" s="293">
        <f t="shared" si="26"/>
        <v>0</v>
      </c>
    </row>
    <row r="387" spans="1:15" ht="18" hidden="1" customHeight="1" x14ac:dyDescent="0.3">
      <c r="A387" s="301"/>
      <c r="B387" s="290" t="s">
        <v>509</v>
      </c>
      <c r="C387" s="291"/>
      <c r="D387" s="297"/>
      <c r="E387" s="293">
        <f t="shared" si="24"/>
        <v>0</v>
      </c>
      <c r="F387" s="298">
        <f>IF(E387=1,data!$C$41*D387,0)</f>
        <v>0</v>
      </c>
      <c r="G387" s="334" t="s">
        <v>127</v>
      </c>
      <c r="H387" s="299">
        <f>IF($E387=1,IF($D387&lt;15,VLOOKUP(G387,data!$B$3:$E$32,2,0)*$D387,(VLOOKUP(G387,data!$B$3:$E$32,2,0)*14)+(VLOOKUP(G387,data!$B$3:$E$32,3,0))*($D387-14)),0)</f>
        <v>0</v>
      </c>
      <c r="I387" s="334" t="s">
        <v>127</v>
      </c>
      <c r="J387" s="299">
        <f>IF($E387=1,VLOOKUP(I387,data!$B$35:$D$39,2,0),0)</f>
        <v>0</v>
      </c>
      <c r="K387" s="300">
        <f>IF(AND(H387&lt;&gt;0,J387&lt;&gt;0)=FALSE,0,data!$C$43)</f>
        <v>0</v>
      </c>
      <c r="L387" s="338">
        <f t="shared" si="23"/>
        <v>0</v>
      </c>
      <c r="M387" s="293">
        <f t="shared" si="27"/>
        <v>0</v>
      </c>
      <c r="N387" s="293">
        <f t="shared" si="25"/>
        <v>0</v>
      </c>
      <c r="O387" s="293">
        <f t="shared" si="26"/>
        <v>0</v>
      </c>
    </row>
    <row r="388" spans="1:15" ht="18" hidden="1" customHeight="1" x14ac:dyDescent="0.3">
      <c r="A388" s="301"/>
      <c r="B388" s="290" t="s">
        <v>510</v>
      </c>
      <c r="C388" s="291"/>
      <c r="D388" s="297"/>
      <c r="E388" s="293">
        <f t="shared" si="24"/>
        <v>0</v>
      </c>
      <c r="F388" s="298">
        <f>IF(E388=1,data!$C$41*D388,0)</f>
        <v>0</v>
      </c>
      <c r="G388" s="334" t="s">
        <v>127</v>
      </c>
      <c r="H388" s="299">
        <f>IF($E388=1,IF($D388&lt;15,VLOOKUP(G388,data!$B$3:$E$32,2,0)*$D388,(VLOOKUP(G388,data!$B$3:$E$32,2,0)*14)+(VLOOKUP(G388,data!$B$3:$E$32,3,0))*($D388-14)),0)</f>
        <v>0</v>
      </c>
      <c r="I388" s="334" t="s">
        <v>127</v>
      </c>
      <c r="J388" s="299">
        <f>IF($E388=1,VLOOKUP(I388,data!$B$35:$D$39,2,0),0)</f>
        <v>0</v>
      </c>
      <c r="K388" s="300">
        <f>IF(AND(H388&lt;&gt;0,J388&lt;&gt;0)=FALSE,0,data!$C$43)</f>
        <v>0</v>
      </c>
      <c r="L388" s="338">
        <f t="shared" si="23"/>
        <v>0</v>
      </c>
      <c r="M388" s="293">
        <f t="shared" si="27"/>
        <v>0</v>
      </c>
      <c r="N388" s="293">
        <f t="shared" si="25"/>
        <v>0</v>
      </c>
      <c r="O388" s="293">
        <f t="shared" si="26"/>
        <v>0</v>
      </c>
    </row>
    <row r="389" spans="1:15" ht="18" hidden="1" customHeight="1" x14ac:dyDescent="0.3">
      <c r="A389" s="301"/>
      <c r="B389" s="290" t="s">
        <v>511</v>
      </c>
      <c r="C389" s="291"/>
      <c r="D389" s="297"/>
      <c r="E389" s="293">
        <f t="shared" si="24"/>
        <v>0</v>
      </c>
      <c r="F389" s="298">
        <f>IF(E389=1,data!$C$41*D389,0)</f>
        <v>0</v>
      </c>
      <c r="G389" s="334" t="s">
        <v>127</v>
      </c>
      <c r="H389" s="299">
        <f>IF($E389=1,IF($D389&lt;15,VLOOKUP(G389,data!$B$3:$E$32,2,0)*$D389,(VLOOKUP(G389,data!$B$3:$E$32,2,0)*14)+(VLOOKUP(G389,data!$B$3:$E$32,3,0))*($D389-14)),0)</f>
        <v>0</v>
      </c>
      <c r="I389" s="334" t="s">
        <v>127</v>
      </c>
      <c r="J389" s="299">
        <f>IF($E389=1,VLOOKUP(I389,data!$B$35:$D$39,2,0),0)</f>
        <v>0</v>
      </c>
      <c r="K389" s="300">
        <f>IF(AND(H389&lt;&gt;0,J389&lt;&gt;0)=FALSE,0,data!$C$43)</f>
        <v>0</v>
      </c>
      <c r="L389" s="338">
        <f t="shared" si="23"/>
        <v>0</v>
      </c>
      <c r="M389" s="293">
        <f t="shared" si="27"/>
        <v>0</v>
      </c>
      <c r="N389" s="293">
        <f t="shared" si="25"/>
        <v>0</v>
      </c>
      <c r="O389" s="293">
        <f t="shared" si="26"/>
        <v>0</v>
      </c>
    </row>
    <row r="390" spans="1:15" ht="18" hidden="1" customHeight="1" x14ac:dyDescent="0.3">
      <c r="A390" s="301"/>
      <c r="B390" s="290" t="s">
        <v>512</v>
      </c>
      <c r="C390" s="291"/>
      <c r="D390" s="297"/>
      <c r="E390" s="293">
        <f t="shared" si="24"/>
        <v>0</v>
      </c>
      <c r="F390" s="298">
        <f>IF(E390=1,data!$C$41*D390,0)</f>
        <v>0</v>
      </c>
      <c r="G390" s="334" t="s">
        <v>127</v>
      </c>
      <c r="H390" s="299">
        <f>IF($E390=1,IF($D390&lt;15,VLOOKUP(G390,data!$B$3:$E$32,2,0)*$D390,(VLOOKUP(G390,data!$B$3:$E$32,2,0)*14)+(VLOOKUP(G390,data!$B$3:$E$32,3,0))*($D390-14)),0)</f>
        <v>0</v>
      </c>
      <c r="I390" s="334" t="s">
        <v>127</v>
      </c>
      <c r="J390" s="299">
        <f>IF($E390=1,VLOOKUP(I390,data!$B$35:$D$39,2,0),0)</f>
        <v>0</v>
      </c>
      <c r="K390" s="300">
        <f>IF(AND(H390&lt;&gt;0,J390&lt;&gt;0)=FALSE,0,data!$C$43)</f>
        <v>0</v>
      </c>
      <c r="L390" s="338">
        <f t="shared" si="23"/>
        <v>0</v>
      </c>
      <c r="M390" s="293">
        <f t="shared" si="27"/>
        <v>0</v>
      </c>
      <c r="N390" s="293">
        <f t="shared" si="25"/>
        <v>0</v>
      </c>
      <c r="O390" s="293">
        <f t="shared" si="26"/>
        <v>0</v>
      </c>
    </row>
    <row r="391" spans="1:15" ht="18" hidden="1" customHeight="1" x14ac:dyDescent="0.3">
      <c r="A391" s="301"/>
      <c r="B391" s="290" t="s">
        <v>513</v>
      </c>
      <c r="C391" s="291"/>
      <c r="D391" s="297"/>
      <c r="E391" s="293">
        <f t="shared" si="24"/>
        <v>0</v>
      </c>
      <c r="F391" s="298">
        <f>IF(E391=1,data!$C$41*D391,0)</f>
        <v>0</v>
      </c>
      <c r="G391" s="334" t="s">
        <v>127</v>
      </c>
      <c r="H391" s="299">
        <f>IF($E391=1,IF($D391&lt;15,VLOOKUP(G391,data!$B$3:$E$32,2,0)*$D391,(VLOOKUP(G391,data!$B$3:$E$32,2,0)*14)+(VLOOKUP(G391,data!$B$3:$E$32,3,0))*($D391-14)),0)</f>
        <v>0</v>
      </c>
      <c r="I391" s="334" t="s">
        <v>127</v>
      </c>
      <c r="J391" s="299">
        <f>IF($E391=1,VLOOKUP(I391,data!$B$35:$D$39,2,0),0)</f>
        <v>0</v>
      </c>
      <c r="K391" s="300">
        <f>IF(AND(H391&lt;&gt;0,J391&lt;&gt;0)=FALSE,0,data!$C$43)</f>
        <v>0</v>
      </c>
      <c r="L391" s="338">
        <f t="shared" si="23"/>
        <v>0</v>
      </c>
      <c r="M391" s="293">
        <f t="shared" si="27"/>
        <v>0</v>
      </c>
      <c r="N391" s="293">
        <f t="shared" si="25"/>
        <v>0</v>
      </c>
      <c r="O391" s="293">
        <f t="shared" si="26"/>
        <v>0</v>
      </c>
    </row>
    <row r="392" spans="1:15" ht="18" hidden="1" customHeight="1" x14ac:dyDescent="0.3">
      <c r="A392" s="301"/>
      <c r="B392" s="290" t="s">
        <v>514</v>
      </c>
      <c r="C392" s="291"/>
      <c r="D392" s="297"/>
      <c r="E392" s="293">
        <f t="shared" ref="E392:E455" si="28">IF(C392&gt;0,IF(D392&gt;0,1,0),0)</f>
        <v>0</v>
      </c>
      <c r="F392" s="298">
        <f>IF(E392=1,data!$C$41*D392,0)</f>
        <v>0</v>
      </c>
      <c r="G392" s="334" t="s">
        <v>127</v>
      </c>
      <c r="H392" s="299">
        <f>IF($E392=1,IF($D392&lt;15,VLOOKUP(G392,data!$B$3:$E$32,2,0)*$D392,(VLOOKUP(G392,data!$B$3:$E$32,2,0)*14)+(VLOOKUP(G392,data!$B$3:$E$32,3,0))*($D392-14)),0)</f>
        <v>0</v>
      </c>
      <c r="I392" s="334" t="s">
        <v>127</v>
      </c>
      <c r="J392" s="299">
        <f>IF($E392=1,VLOOKUP(I392,data!$B$35:$D$39,2,0),0)</f>
        <v>0</v>
      </c>
      <c r="K392" s="300">
        <f>IF(AND(H392&lt;&gt;0,J392&lt;&gt;0)=FALSE,0,data!$C$43)</f>
        <v>0</v>
      </c>
      <c r="L392" s="338">
        <f t="shared" si="23"/>
        <v>0</v>
      </c>
      <c r="M392" s="293">
        <f t="shared" si="27"/>
        <v>0</v>
      </c>
      <c r="N392" s="293">
        <f t="shared" ref="N392:N455" si="29">IF(M392=1,D392,0)</f>
        <v>0</v>
      </c>
      <c r="O392" s="293">
        <f t="shared" ref="O392:O455" si="30">IF(OR(G392="Spojené Království",G392="Norsko",G392="Island"),L392,0)</f>
        <v>0</v>
      </c>
    </row>
    <row r="393" spans="1:15" ht="18" hidden="1" customHeight="1" x14ac:dyDescent="0.3">
      <c r="A393" s="301"/>
      <c r="B393" s="290" t="s">
        <v>515</v>
      </c>
      <c r="C393" s="291"/>
      <c r="D393" s="297"/>
      <c r="E393" s="293">
        <f t="shared" si="28"/>
        <v>0</v>
      </c>
      <c r="F393" s="298">
        <f>IF(E393=1,data!$C$41*D393,0)</f>
        <v>0</v>
      </c>
      <c r="G393" s="334" t="s">
        <v>127</v>
      </c>
      <c r="H393" s="299">
        <f>IF($E393=1,IF($D393&lt;15,VLOOKUP(G393,data!$B$3:$E$32,2,0)*$D393,(VLOOKUP(G393,data!$B$3:$E$32,2,0)*14)+(VLOOKUP(G393,data!$B$3:$E$32,3,0))*($D393-14)),0)</f>
        <v>0</v>
      </c>
      <c r="I393" s="334" t="s">
        <v>127</v>
      </c>
      <c r="J393" s="299">
        <f>IF($E393=1,VLOOKUP(I393,data!$B$35:$D$39,2,0),0)</f>
        <v>0</v>
      </c>
      <c r="K393" s="300">
        <f>IF(AND(H393&lt;&gt;0,J393&lt;&gt;0)=FALSE,0,data!$C$43)</f>
        <v>0</v>
      </c>
      <c r="L393" s="338">
        <f t="shared" si="23"/>
        <v>0</v>
      </c>
      <c r="M393" s="293">
        <f t="shared" si="27"/>
        <v>0</v>
      </c>
      <c r="N393" s="293">
        <f t="shared" si="29"/>
        <v>0</v>
      </c>
      <c r="O393" s="293">
        <f t="shared" si="30"/>
        <v>0</v>
      </c>
    </row>
    <row r="394" spans="1:15" ht="18" hidden="1" customHeight="1" x14ac:dyDescent="0.3">
      <c r="A394" s="301"/>
      <c r="B394" s="290" t="s">
        <v>516</v>
      </c>
      <c r="C394" s="291"/>
      <c r="D394" s="297"/>
      <c r="E394" s="293">
        <f t="shared" si="28"/>
        <v>0</v>
      </c>
      <c r="F394" s="298">
        <f>IF(E394=1,data!$C$41*D394,0)</f>
        <v>0</v>
      </c>
      <c r="G394" s="334" t="s">
        <v>127</v>
      </c>
      <c r="H394" s="299">
        <f>IF($E394=1,IF($D394&lt;15,VLOOKUP(G394,data!$B$3:$E$32,2,0)*$D394,(VLOOKUP(G394,data!$B$3:$E$32,2,0)*14)+(VLOOKUP(G394,data!$B$3:$E$32,3,0))*($D394-14)),0)</f>
        <v>0</v>
      </c>
      <c r="I394" s="334" t="s">
        <v>127</v>
      </c>
      <c r="J394" s="299">
        <f>IF($E394=1,VLOOKUP(I394,data!$B$35:$D$39,2,0),0)</f>
        <v>0</v>
      </c>
      <c r="K394" s="300">
        <f>IF(AND(H394&lt;&gt;0,J394&lt;&gt;0)=FALSE,0,data!$C$43)</f>
        <v>0</v>
      </c>
      <c r="L394" s="338">
        <f t="shared" si="23"/>
        <v>0</v>
      </c>
      <c r="M394" s="293">
        <f t="shared" si="27"/>
        <v>0</v>
      </c>
      <c r="N394" s="293">
        <f t="shared" si="29"/>
        <v>0</v>
      </c>
      <c r="O394" s="293">
        <f t="shared" si="30"/>
        <v>0</v>
      </c>
    </row>
    <row r="395" spans="1:15" ht="18" hidden="1" customHeight="1" x14ac:dyDescent="0.3">
      <c r="A395" s="301"/>
      <c r="B395" s="290" t="s">
        <v>517</v>
      </c>
      <c r="C395" s="291"/>
      <c r="D395" s="297"/>
      <c r="E395" s="293">
        <f t="shared" si="28"/>
        <v>0</v>
      </c>
      <c r="F395" s="298">
        <f>IF(E395=1,data!$C$41*D395,0)</f>
        <v>0</v>
      </c>
      <c r="G395" s="334" t="s">
        <v>127</v>
      </c>
      <c r="H395" s="299">
        <f>IF($E395=1,IF($D395&lt;15,VLOOKUP(G395,data!$B$3:$E$32,2,0)*$D395,(VLOOKUP(G395,data!$B$3:$E$32,2,0)*14)+(VLOOKUP(G395,data!$B$3:$E$32,3,0))*($D395-14)),0)</f>
        <v>0</v>
      </c>
      <c r="I395" s="334" t="s">
        <v>127</v>
      </c>
      <c r="J395" s="299">
        <f>IF($E395=1,VLOOKUP(I395,data!$B$35:$D$39,2,0),0)</f>
        <v>0</v>
      </c>
      <c r="K395" s="300">
        <f>IF(AND(H395&lt;&gt;0,J395&lt;&gt;0)=FALSE,0,data!$C$43)</f>
        <v>0</v>
      </c>
      <c r="L395" s="338">
        <f t="shared" si="23"/>
        <v>0</v>
      </c>
      <c r="M395" s="293">
        <f t="shared" si="27"/>
        <v>0</v>
      </c>
      <c r="N395" s="293">
        <f t="shared" si="29"/>
        <v>0</v>
      </c>
      <c r="O395" s="293">
        <f t="shared" si="30"/>
        <v>0</v>
      </c>
    </row>
    <row r="396" spans="1:15" ht="18" hidden="1" customHeight="1" x14ac:dyDescent="0.3">
      <c r="A396" s="301"/>
      <c r="B396" s="290" t="s">
        <v>518</v>
      </c>
      <c r="C396" s="291"/>
      <c r="D396" s="297"/>
      <c r="E396" s="293">
        <f t="shared" si="28"/>
        <v>0</v>
      </c>
      <c r="F396" s="298">
        <f>IF(E396=1,data!$C$41*D396,0)</f>
        <v>0</v>
      </c>
      <c r="G396" s="334" t="s">
        <v>127</v>
      </c>
      <c r="H396" s="299">
        <f>IF($E396=1,IF($D396&lt;15,VLOOKUP(G396,data!$B$3:$E$32,2,0)*$D396,(VLOOKUP(G396,data!$B$3:$E$32,2,0)*14)+(VLOOKUP(G396,data!$B$3:$E$32,3,0))*($D396-14)),0)</f>
        <v>0</v>
      </c>
      <c r="I396" s="334" t="s">
        <v>127</v>
      </c>
      <c r="J396" s="299">
        <f>IF($E396=1,VLOOKUP(I396,data!$B$35:$D$39,2,0),0)</f>
        <v>0</v>
      </c>
      <c r="K396" s="300">
        <f>IF(AND(H396&lt;&gt;0,J396&lt;&gt;0)=FALSE,0,data!$C$43)</f>
        <v>0</v>
      </c>
      <c r="L396" s="338">
        <f t="shared" si="23"/>
        <v>0</v>
      </c>
      <c r="M396" s="293">
        <f t="shared" si="27"/>
        <v>0</v>
      </c>
      <c r="N396" s="293">
        <f t="shared" si="29"/>
        <v>0</v>
      </c>
      <c r="O396" s="293">
        <f t="shared" si="30"/>
        <v>0</v>
      </c>
    </row>
    <row r="397" spans="1:15" ht="18" hidden="1" customHeight="1" x14ac:dyDescent="0.3">
      <c r="A397" s="301"/>
      <c r="B397" s="290" t="s">
        <v>519</v>
      </c>
      <c r="C397" s="291"/>
      <c r="D397" s="297"/>
      <c r="E397" s="293">
        <f t="shared" si="28"/>
        <v>0</v>
      </c>
      <c r="F397" s="298">
        <f>IF(E397=1,data!$C$41*D397,0)</f>
        <v>0</v>
      </c>
      <c r="G397" s="334" t="s">
        <v>127</v>
      </c>
      <c r="H397" s="299">
        <f>IF($E397=1,IF($D397&lt;15,VLOOKUP(G397,data!$B$3:$E$32,2,0)*$D397,(VLOOKUP(G397,data!$B$3:$E$32,2,0)*14)+(VLOOKUP(G397,data!$B$3:$E$32,3,0))*($D397-14)),0)</f>
        <v>0</v>
      </c>
      <c r="I397" s="334" t="s">
        <v>127</v>
      </c>
      <c r="J397" s="299">
        <f>IF($E397=1,VLOOKUP(I397,data!$B$35:$D$39,2,0),0)</f>
        <v>0</v>
      </c>
      <c r="K397" s="300">
        <f>IF(AND(H397&lt;&gt;0,J397&lt;&gt;0)=FALSE,0,data!$C$43)</f>
        <v>0</v>
      </c>
      <c r="L397" s="338">
        <f t="shared" si="23"/>
        <v>0</v>
      </c>
      <c r="M397" s="293">
        <f t="shared" si="27"/>
        <v>0</v>
      </c>
      <c r="N397" s="293">
        <f t="shared" si="29"/>
        <v>0</v>
      </c>
      <c r="O397" s="293">
        <f t="shared" si="30"/>
        <v>0</v>
      </c>
    </row>
    <row r="398" spans="1:15" ht="18" hidden="1" customHeight="1" x14ac:dyDescent="0.3">
      <c r="A398" s="301"/>
      <c r="B398" s="290" t="s">
        <v>520</v>
      </c>
      <c r="C398" s="291"/>
      <c r="D398" s="297"/>
      <c r="E398" s="293">
        <f t="shared" si="28"/>
        <v>0</v>
      </c>
      <c r="F398" s="298">
        <f>IF(E398=1,data!$C$41*D398,0)</f>
        <v>0</v>
      </c>
      <c r="G398" s="334" t="s">
        <v>127</v>
      </c>
      <c r="H398" s="299">
        <f>IF($E398=1,IF($D398&lt;15,VLOOKUP(G398,data!$B$3:$E$32,2,0)*$D398,(VLOOKUP(G398,data!$B$3:$E$32,2,0)*14)+(VLOOKUP(G398,data!$B$3:$E$32,3,0))*($D398-14)),0)</f>
        <v>0</v>
      </c>
      <c r="I398" s="334" t="s">
        <v>127</v>
      </c>
      <c r="J398" s="299">
        <f>IF($E398=1,VLOOKUP(I398,data!$B$35:$D$39,2,0),0)</f>
        <v>0</v>
      </c>
      <c r="K398" s="300">
        <f>IF(AND(H398&lt;&gt;0,J398&lt;&gt;0)=FALSE,0,data!$C$43)</f>
        <v>0</v>
      </c>
      <c r="L398" s="338">
        <f t="shared" si="23"/>
        <v>0</v>
      </c>
      <c r="M398" s="293">
        <f t="shared" si="27"/>
        <v>0</v>
      </c>
      <c r="N398" s="293">
        <f t="shared" si="29"/>
        <v>0</v>
      </c>
      <c r="O398" s="293">
        <f t="shared" si="30"/>
        <v>0</v>
      </c>
    </row>
    <row r="399" spans="1:15" ht="18" hidden="1" customHeight="1" x14ac:dyDescent="0.3">
      <c r="A399" s="301"/>
      <c r="B399" s="290" t="s">
        <v>521</v>
      </c>
      <c r="C399" s="291"/>
      <c r="D399" s="297"/>
      <c r="E399" s="293">
        <f t="shared" si="28"/>
        <v>0</v>
      </c>
      <c r="F399" s="298">
        <f>IF(E399=1,data!$C$41*D399,0)</f>
        <v>0</v>
      </c>
      <c r="G399" s="334" t="s">
        <v>127</v>
      </c>
      <c r="H399" s="299">
        <f>IF($E399=1,IF($D399&lt;15,VLOOKUP(G399,data!$B$3:$E$32,2,0)*$D399,(VLOOKUP(G399,data!$B$3:$E$32,2,0)*14)+(VLOOKUP(G399,data!$B$3:$E$32,3,0))*($D399-14)),0)</f>
        <v>0</v>
      </c>
      <c r="I399" s="334" t="s">
        <v>127</v>
      </c>
      <c r="J399" s="299">
        <f>IF($E399=1,VLOOKUP(I399,data!$B$35:$D$39,2,0),0)</f>
        <v>0</v>
      </c>
      <c r="K399" s="300">
        <f>IF(AND(H399&lt;&gt;0,J399&lt;&gt;0)=FALSE,0,data!$C$43)</f>
        <v>0</v>
      </c>
      <c r="L399" s="338">
        <f t="shared" si="23"/>
        <v>0</v>
      </c>
      <c r="M399" s="293">
        <f t="shared" si="27"/>
        <v>0</v>
      </c>
      <c r="N399" s="293">
        <f t="shared" si="29"/>
        <v>0</v>
      </c>
      <c r="O399" s="293">
        <f t="shared" si="30"/>
        <v>0</v>
      </c>
    </row>
    <row r="400" spans="1:15" ht="18" hidden="1" customHeight="1" x14ac:dyDescent="0.3">
      <c r="A400" s="301"/>
      <c r="B400" s="290" t="s">
        <v>522</v>
      </c>
      <c r="C400" s="291"/>
      <c r="D400" s="297"/>
      <c r="E400" s="293">
        <f t="shared" si="28"/>
        <v>0</v>
      </c>
      <c r="F400" s="298">
        <f>IF(E400=1,data!$C$41*D400,0)</f>
        <v>0</v>
      </c>
      <c r="G400" s="334" t="s">
        <v>127</v>
      </c>
      <c r="H400" s="299">
        <f>IF($E400=1,IF($D400&lt;15,VLOOKUP(G400,data!$B$3:$E$32,2,0)*$D400,(VLOOKUP(G400,data!$B$3:$E$32,2,0)*14)+(VLOOKUP(G400,data!$B$3:$E$32,3,0))*($D400-14)),0)</f>
        <v>0</v>
      </c>
      <c r="I400" s="334" t="s">
        <v>127</v>
      </c>
      <c r="J400" s="299">
        <f>IF($E400=1,VLOOKUP(I400,data!$B$35:$D$39,2,0),0)</f>
        <v>0</v>
      </c>
      <c r="K400" s="300">
        <f>IF(AND(H400&lt;&gt;0,J400&lt;&gt;0)=FALSE,0,data!$C$43)</f>
        <v>0</v>
      </c>
      <c r="L400" s="338">
        <f t="shared" si="23"/>
        <v>0</v>
      </c>
      <c r="M400" s="293">
        <f t="shared" ref="M400:M463" si="31">IF(L400&gt;0,1,0)</f>
        <v>0</v>
      </c>
      <c r="N400" s="293">
        <f t="shared" si="29"/>
        <v>0</v>
      </c>
      <c r="O400" s="293">
        <f t="shared" si="30"/>
        <v>0</v>
      </c>
    </row>
    <row r="401" spans="1:15" ht="18" hidden="1" customHeight="1" x14ac:dyDescent="0.3">
      <c r="A401" s="301"/>
      <c r="B401" s="290" t="s">
        <v>523</v>
      </c>
      <c r="C401" s="291"/>
      <c r="D401" s="297"/>
      <c r="E401" s="293">
        <f t="shared" si="28"/>
        <v>0</v>
      </c>
      <c r="F401" s="298">
        <f>IF(E401=1,data!$C$41*D401,0)</f>
        <v>0</v>
      </c>
      <c r="G401" s="334" t="s">
        <v>127</v>
      </c>
      <c r="H401" s="299">
        <f>IF($E401=1,IF($D401&lt;15,VLOOKUP(G401,data!$B$3:$E$32,2,0)*$D401,(VLOOKUP(G401,data!$B$3:$E$32,2,0)*14)+(VLOOKUP(G401,data!$B$3:$E$32,3,0))*($D401-14)),0)</f>
        <v>0</v>
      </c>
      <c r="I401" s="334" t="s">
        <v>127</v>
      </c>
      <c r="J401" s="299">
        <f>IF($E401=1,VLOOKUP(I401,data!$B$35:$D$39,2,0),0)</f>
        <v>0</v>
      </c>
      <c r="K401" s="300">
        <f>IF(AND(H401&lt;&gt;0,J401&lt;&gt;0)=FALSE,0,data!$C$43)</f>
        <v>0</v>
      </c>
      <c r="L401" s="338">
        <f t="shared" si="23"/>
        <v>0</v>
      </c>
      <c r="M401" s="293">
        <f t="shared" si="31"/>
        <v>0</v>
      </c>
      <c r="N401" s="293">
        <f t="shared" si="29"/>
        <v>0</v>
      </c>
      <c r="O401" s="293">
        <f t="shared" si="30"/>
        <v>0</v>
      </c>
    </row>
    <row r="402" spans="1:15" ht="18" hidden="1" customHeight="1" x14ac:dyDescent="0.3">
      <c r="A402" s="301"/>
      <c r="B402" s="290" t="s">
        <v>524</v>
      </c>
      <c r="C402" s="291"/>
      <c r="D402" s="297"/>
      <c r="E402" s="293">
        <f t="shared" si="28"/>
        <v>0</v>
      </c>
      <c r="F402" s="298">
        <f>IF(E402=1,data!$C$41*D402,0)</f>
        <v>0</v>
      </c>
      <c r="G402" s="334" t="s">
        <v>127</v>
      </c>
      <c r="H402" s="299">
        <f>IF($E402=1,IF($D402&lt;15,VLOOKUP(G402,data!$B$3:$E$32,2,0)*$D402,(VLOOKUP(G402,data!$B$3:$E$32,2,0)*14)+(VLOOKUP(G402,data!$B$3:$E$32,3,0))*($D402-14)),0)</f>
        <v>0</v>
      </c>
      <c r="I402" s="334" t="s">
        <v>127</v>
      </c>
      <c r="J402" s="299">
        <f>IF($E402=1,VLOOKUP(I402,data!$B$35:$D$39,2,0),0)</f>
        <v>0</v>
      </c>
      <c r="K402" s="300">
        <f>IF(AND(H402&lt;&gt;0,J402&lt;&gt;0)=FALSE,0,data!$C$43)</f>
        <v>0</v>
      </c>
      <c r="L402" s="338">
        <f t="shared" si="23"/>
        <v>0</v>
      </c>
      <c r="M402" s="293">
        <f t="shared" si="31"/>
        <v>0</v>
      </c>
      <c r="N402" s="293">
        <f t="shared" si="29"/>
        <v>0</v>
      </c>
      <c r="O402" s="293">
        <f t="shared" si="30"/>
        <v>0</v>
      </c>
    </row>
    <row r="403" spans="1:15" ht="18" hidden="1" customHeight="1" x14ac:dyDescent="0.3">
      <c r="A403" s="301"/>
      <c r="B403" s="290" t="s">
        <v>525</v>
      </c>
      <c r="C403" s="291"/>
      <c r="D403" s="297"/>
      <c r="E403" s="293">
        <f t="shared" si="28"/>
        <v>0</v>
      </c>
      <c r="F403" s="298">
        <f>IF(E403=1,data!$C$41*D403,0)</f>
        <v>0</v>
      </c>
      <c r="G403" s="334" t="s">
        <v>127</v>
      </c>
      <c r="H403" s="299">
        <f>IF($E403=1,IF($D403&lt;15,VLOOKUP(G403,data!$B$3:$E$32,2,0)*$D403,(VLOOKUP(G403,data!$B$3:$E$32,2,0)*14)+(VLOOKUP(G403,data!$B$3:$E$32,3,0))*($D403-14)),0)</f>
        <v>0</v>
      </c>
      <c r="I403" s="334" t="s">
        <v>127</v>
      </c>
      <c r="J403" s="299">
        <f>IF($E403=1,VLOOKUP(I403,data!$B$35:$D$39,2,0),0)</f>
        <v>0</v>
      </c>
      <c r="K403" s="300">
        <f>IF(AND(H403&lt;&gt;0,J403&lt;&gt;0)=FALSE,0,data!$C$43)</f>
        <v>0</v>
      </c>
      <c r="L403" s="338">
        <f t="shared" si="23"/>
        <v>0</v>
      </c>
      <c r="M403" s="293">
        <f t="shared" si="31"/>
        <v>0</v>
      </c>
      <c r="N403" s="293">
        <f t="shared" si="29"/>
        <v>0</v>
      </c>
      <c r="O403" s="293">
        <f t="shared" si="30"/>
        <v>0</v>
      </c>
    </row>
    <row r="404" spans="1:15" ht="18" hidden="1" customHeight="1" x14ac:dyDescent="0.3">
      <c r="A404" s="301"/>
      <c r="B404" s="290" t="s">
        <v>526</v>
      </c>
      <c r="C404" s="291"/>
      <c r="D404" s="297"/>
      <c r="E404" s="293">
        <f t="shared" si="28"/>
        <v>0</v>
      </c>
      <c r="F404" s="298">
        <f>IF(E404=1,data!$C$41*D404,0)</f>
        <v>0</v>
      </c>
      <c r="G404" s="334" t="s">
        <v>127</v>
      </c>
      <c r="H404" s="299">
        <f>IF($E404=1,IF($D404&lt;15,VLOOKUP(G404,data!$B$3:$E$32,2,0)*$D404,(VLOOKUP(G404,data!$B$3:$E$32,2,0)*14)+(VLOOKUP(G404,data!$B$3:$E$32,3,0))*($D404-14)),0)</f>
        <v>0</v>
      </c>
      <c r="I404" s="334" t="s">
        <v>127</v>
      </c>
      <c r="J404" s="299">
        <f>IF($E404=1,VLOOKUP(I404,data!$B$35:$D$39,2,0),0)</f>
        <v>0</v>
      </c>
      <c r="K404" s="300">
        <f>IF(AND(H404&lt;&gt;0,J404&lt;&gt;0)=FALSE,0,data!$C$43)</f>
        <v>0</v>
      </c>
      <c r="L404" s="338">
        <f t="shared" si="23"/>
        <v>0</v>
      </c>
      <c r="M404" s="293">
        <f t="shared" si="31"/>
        <v>0</v>
      </c>
      <c r="N404" s="293">
        <f t="shared" si="29"/>
        <v>0</v>
      </c>
      <c r="O404" s="293">
        <f t="shared" si="30"/>
        <v>0</v>
      </c>
    </row>
    <row r="405" spans="1:15" ht="18" hidden="1" customHeight="1" x14ac:dyDescent="0.3">
      <c r="A405" s="301"/>
      <c r="B405" s="290" t="s">
        <v>527</v>
      </c>
      <c r="C405" s="291"/>
      <c r="D405" s="297"/>
      <c r="E405" s="293">
        <f t="shared" si="28"/>
        <v>0</v>
      </c>
      <c r="F405" s="298">
        <f>IF(E405=1,data!$C$41*D405,0)</f>
        <v>0</v>
      </c>
      <c r="G405" s="334" t="s">
        <v>127</v>
      </c>
      <c r="H405" s="299">
        <f>IF($E405=1,IF($D405&lt;15,VLOOKUP(G405,data!$B$3:$E$32,2,0)*$D405,(VLOOKUP(G405,data!$B$3:$E$32,2,0)*14)+(VLOOKUP(G405,data!$B$3:$E$32,3,0))*($D405-14)),0)</f>
        <v>0</v>
      </c>
      <c r="I405" s="334" t="s">
        <v>127</v>
      </c>
      <c r="J405" s="299">
        <f>IF($E405=1,VLOOKUP(I405,data!$B$35:$D$39,2,0),0)</f>
        <v>0</v>
      </c>
      <c r="K405" s="300">
        <f>IF(AND(H405&lt;&gt;0,J405&lt;&gt;0)=FALSE,0,data!$C$43)</f>
        <v>0</v>
      </c>
      <c r="L405" s="338">
        <f t="shared" si="23"/>
        <v>0</v>
      </c>
      <c r="M405" s="293">
        <f t="shared" si="31"/>
        <v>0</v>
      </c>
      <c r="N405" s="293">
        <f t="shared" si="29"/>
        <v>0</v>
      </c>
      <c r="O405" s="293">
        <f t="shared" si="30"/>
        <v>0</v>
      </c>
    </row>
    <row r="406" spans="1:15" ht="18" hidden="1" customHeight="1" x14ac:dyDescent="0.3">
      <c r="A406" s="301"/>
      <c r="B406" s="290" t="s">
        <v>528</v>
      </c>
      <c r="C406" s="291"/>
      <c r="D406" s="297"/>
      <c r="E406" s="293">
        <f t="shared" si="28"/>
        <v>0</v>
      </c>
      <c r="F406" s="298">
        <f>IF(E406=1,data!$C$41*D406,0)</f>
        <v>0</v>
      </c>
      <c r="G406" s="334" t="s">
        <v>127</v>
      </c>
      <c r="H406" s="299">
        <f>IF($E406=1,IF($D406&lt;15,VLOOKUP(G406,data!$B$3:$E$32,2,0)*$D406,(VLOOKUP(G406,data!$B$3:$E$32,2,0)*14)+(VLOOKUP(G406,data!$B$3:$E$32,3,0))*($D406-14)),0)</f>
        <v>0</v>
      </c>
      <c r="I406" s="334" t="s">
        <v>127</v>
      </c>
      <c r="J406" s="299">
        <f>IF($E406=1,VLOOKUP(I406,data!$B$35:$D$39,2,0),0)</f>
        <v>0</v>
      </c>
      <c r="K406" s="300">
        <f>IF(AND(H406&lt;&gt;0,J406&lt;&gt;0)=FALSE,0,data!$C$43)</f>
        <v>0</v>
      </c>
      <c r="L406" s="338">
        <f t="shared" si="23"/>
        <v>0</v>
      </c>
      <c r="M406" s="293">
        <f t="shared" si="31"/>
        <v>0</v>
      </c>
      <c r="N406" s="293">
        <f t="shared" si="29"/>
        <v>0</v>
      </c>
      <c r="O406" s="293">
        <f t="shared" si="30"/>
        <v>0</v>
      </c>
    </row>
    <row r="407" spans="1:15" ht="18" hidden="1" customHeight="1" x14ac:dyDescent="0.3">
      <c r="A407" s="301"/>
      <c r="B407" s="290" t="s">
        <v>529</v>
      </c>
      <c r="C407" s="291"/>
      <c r="D407" s="297"/>
      <c r="E407" s="293">
        <f t="shared" si="28"/>
        <v>0</v>
      </c>
      <c r="F407" s="298">
        <f>IF(E407=1,data!$C$41*D407,0)</f>
        <v>0</v>
      </c>
      <c r="G407" s="334" t="s">
        <v>127</v>
      </c>
      <c r="H407" s="299">
        <f>IF($E407=1,IF($D407&lt;15,VLOOKUP(G407,data!$B$3:$E$32,2,0)*$D407,(VLOOKUP(G407,data!$B$3:$E$32,2,0)*14)+(VLOOKUP(G407,data!$B$3:$E$32,3,0))*($D407-14)),0)</f>
        <v>0</v>
      </c>
      <c r="I407" s="334" t="s">
        <v>127</v>
      </c>
      <c r="J407" s="299">
        <f>IF($E407=1,VLOOKUP(I407,data!$B$35:$D$39,2,0),0)</f>
        <v>0</v>
      </c>
      <c r="K407" s="300">
        <f>IF(AND(H407&lt;&gt;0,J407&lt;&gt;0)=FALSE,0,data!$C$43)</f>
        <v>0</v>
      </c>
      <c r="L407" s="338">
        <f t="shared" si="23"/>
        <v>0</v>
      </c>
      <c r="M407" s="293">
        <f t="shared" si="31"/>
        <v>0</v>
      </c>
      <c r="N407" s="293">
        <f t="shared" si="29"/>
        <v>0</v>
      </c>
      <c r="O407" s="293">
        <f t="shared" si="30"/>
        <v>0</v>
      </c>
    </row>
    <row r="408" spans="1:15" ht="18" hidden="1" customHeight="1" x14ac:dyDescent="0.3">
      <c r="A408" s="301"/>
      <c r="B408" s="290" t="s">
        <v>530</v>
      </c>
      <c r="C408" s="291"/>
      <c r="D408" s="297"/>
      <c r="E408" s="293">
        <f t="shared" si="28"/>
        <v>0</v>
      </c>
      <c r="F408" s="298">
        <f>IF(E408=1,data!$C$41*D408,0)</f>
        <v>0</v>
      </c>
      <c r="G408" s="334" t="s">
        <v>127</v>
      </c>
      <c r="H408" s="299">
        <f>IF($E408=1,IF($D408&lt;15,VLOOKUP(G408,data!$B$3:$E$32,2,0)*$D408,(VLOOKUP(G408,data!$B$3:$E$32,2,0)*14)+(VLOOKUP(G408,data!$B$3:$E$32,3,0))*($D408-14)),0)</f>
        <v>0</v>
      </c>
      <c r="I408" s="334" t="s">
        <v>127</v>
      </c>
      <c r="J408" s="299">
        <f>IF($E408=1,VLOOKUP(I408,data!$B$35:$D$39,2,0),0)</f>
        <v>0</v>
      </c>
      <c r="K408" s="300">
        <f>IF(AND(H408&lt;&gt;0,J408&lt;&gt;0)=FALSE,0,data!$C$43)</f>
        <v>0</v>
      </c>
      <c r="L408" s="338">
        <f t="shared" si="23"/>
        <v>0</v>
      </c>
      <c r="M408" s="293">
        <f t="shared" si="31"/>
        <v>0</v>
      </c>
      <c r="N408" s="293">
        <f t="shared" si="29"/>
        <v>0</v>
      </c>
      <c r="O408" s="293">
        <f t="shared" si="30"/>
        <v>0</v>
      </c>
    </row>
    <row r="409" spans="1:15" ht="18" hidden="1" customHeight="1" x14ac:dyDescent="0.3">
      <c r="A409" s="301"/>
      <c r="B409" s="290" t="s">
        <v>531</v>
      </c>
      <c r="C409" s="291"/>
      <c r="D409" s="297"/>
      <c r="E409" s="293">
        <f t="shared" si="28"/>
        <v>0</v>
      </c>
      <c r="F409" s="298">
        <f>IF(E409=1,data!$C$41*D409,0)</f>
        <v>0</v>
      </c>
      <c r="G409" s="334" t="s">
        <v>127</v>
      </c>
      <c r="H409" s="299">
        <f>IF($E409=1,IF($D409&lt;15,VLOOKUP(G409,data!$B$3:$E$32,2,0)*$D409,(VLOOKUP(G409,data!$B$3:$E$32,2,0)*14)+(VLOOKUP(G409,data!$B$3:$E$32,3,0))*($D409-14)),0)</f>
        <v>0</v>
      </c>
      <c r="I409" s="334" t="s">
        <v>127</v>
      </c>
      <c r="J409" s="299">
        <f>IF($E409=1,VLOOKUP(I409,data!$B$35:$D$39,2,0),0)</f>
        <v>0</v>
      </c>
      <c r="K409" s="300">
        <f>IF(AND(H409&lt;&gt;0,J409&lt;&gt;0)=FALSE,0,data!$C$43)</f>
        <v>0</v>
      </c>
      <c r="L409" s="338">
        <f t="shared" si="23"/>
        <v>0</v>
      </c>
      <c r="M409" s="293">
        <f t="shared" si="31"/>
        <v>0</v>
      </c>
      <c r="N409" s="293">
        <f t="shared" si="29"/>
        <v>0</v>
      </c>
      <c r="O409" s="293">
        <f t="shared" si="30"/>
        <v>0</v>
      </c>
    </row>
    <row r="410" spans="1:15" ht="18" hidden="1" customHeight="1" x14ac:dyDescent="0.3">
      <c r="A410" s="301"/>
      <c r="B410" s="290" t="s">
        <v>532</v>
      </c>
      <c r="C410" s="291"/>
      <c r="D410" s="297"/>
      <c r="E410" s="293">
        <f t="shared" si="28"/>
        <v>0</v>
      </c>
      <c r="F410" s="298">
        <f>IF(E410=1,data!$C$41*D410,0)</f>
        <v>0</v>
      </c>
      <c r="G410" s="334" t="s">
        <v>127</v>
      </c>
      <c r="H410" s="299">
        <f>IF($E410=1,IF($D410&lt;15,VLOOKUP(G410,data!$B$3:$E$32,2,0)*$D410,(VLOOKUP(G410,data!$B$3:$E$32,2,0)*14)+(VLOOKUP(G410,data!$B$3:$E$32,3,0))*($D410-14)),0)</f>
        <v>0</v>
      </c>
      <c r="I410" s="334" t="s">
        <v>127</v>
      </c>
      <c r="J410" s="299">
        <f>IF($E410=1,VLOOKUP(I410,data!$B$35:$D$39,2,0),0)</f>
        <v>0</v>
      </c>
      <c r="K410" s="300">
        <f>IF(AND(H410&lt;&gt;0,J410&lt;&gt;0)=FALSE,0,data!$C$43)</f>
        <v>0</v>
      </c>
      <c r="L410" s="338">
        <f t="shared" si="23"/>
        <v>0</v>
      </c>
      <c r="M410" s="293">
        <f t="shared" si="31"/>
        <v>0</v>
      </c>
      <c r="N410" s="293">
        <f t="shared" si="29"/>
        <v>0</v>
      </c>
      <c r="O410" s="293">
        <f t="shared" si="30"/>
        <v>0</v>
      </c>
    </row>
    <row r="411" spans="1:15" ht="18" hidden="1" customHeight="1" x14ac:dyDescent="0.3">
      <c r="A411" s="301"/>
      <c r="B411" s="290" t="s">
        <v>533</v>
      </c>
      <c r="C411" s="291"/>
      <c r="D411" s="297"/>
      <c r="E411" s="293">
        <f t="shared" si="28"/>
        <v>0</v>
      </c>
      <c r="F411" s="298">
        <f>IF(E411=1,data!$C$41*D411,0)</f>
        <v>0</v>
      </c>
      <c r="G411" s="334" t="s">
        <v>127</v>
      </c>
      <c r="H411" s="299">
        <f>IF($E411=1,IF($D411&lt;15,VLOOKUP(G411,data!$B$3:$E$32,2,0)*$D411,(VLOOKUP(G411,data!$B$3:$E$32,2,0)*14)+(VLOOKUP(G411,data!$B$3:$E$32,3,0))*($D411-14)),0)</f>
        <v>0</v>
      </c>
      <c r="I411" s="334" t="s">
        <v>127</v>
      </c>
      <c r="J411" s="299">
        <f>IF($E411=1,VLOOKUP(I411,data!$B$35:$D$39,2,0),0)</f>
        <v>0</v>
      </c>
      <c r="K411" s="300">
        <f>IF(AND(H411&lt;&gt;0,J411&lt;&gt;0)=FALSE,0,data!$C$43)</f>
        <v>0</v>
      </c>
      <c r="L411" s="338">
        <f t="shared" si="23"/>
        <v>0</v>
      </c>
      <c r="M411" s="293">
        <f t="shared" si="31"/>
        <v>0</v>
      </c>
      <c r="N411" s="293">
        <f t="shared" si="29"/>
        <v>0</v>
      </c>
      <c r="O411" s="293">
        <f t="shared" si="30"/>
        <v>0</v>
      </c>
    </row>
    <row r="412" spans="1:15" ht="18" hidden="1" customHeight="1" x14ac:dyDescent="0.3">
      <c r="A412" s="301"/>
      <c r="B412" s="290" t="s">
        <v>534</v>
      </c>
      <c r="C412" s="291"/>
      <c r="D412" s="297"/>
      <c r="E412" s="293">
        <f t="shared" si="28"/>
        <v>0</v>
      </c>
      <c r="F412" s="298">
        <f>IF(E412=1,data!$C$41*D412,0)</f>
        <v>0</v>
      </c>
      <c r="G412" s="334" t="s">
        <v>127</v>
      </c>
      <c r="H412" s="299">
        <f>IF($E412=1,IF($D412&lt;15,VLOOKUP(G412,data!$B$3:$E$32,2,0)*$D412,(VLOOKUP(G412,data!$B$3:$E$32,2,0)*14)+(VLOOKUP(G412,data!$B$3:$E$32,3,0))*($D412-14)),0)</f>
        <v>0</v>
      </c>
      <c r="I412" s="334" t="s">
        <v>127</v>
      </c>
      <c r="J412" s="299">
        <f>IF($E412=1,VLOOKUP(I412,data!$B$35:$D$39,2,0),0)</f>
        <v>0</v>
      </c>
      <c r="K412" s="300">
        <f>IF(AND(H412&lt;&gt;0,J412&lt;&gt;0)=FALSE,0,data!$C$43)</f>
        <v>0</v>
      </c>
      <c r="L412" s="338">
        <f t="shared" si="23"/>
        <v>0</v>
      </c>
      <c r="M412" s="293">
        <f t="shared" si="31"/>
        <v>0</v>
      </c>
      <c r="N412" s="293">
        <f t="shared" si="29"/>
        <v>0</v>
      </c>
      <c r="O412" s="293">
        <f t="shared" si="30"/>
        <v>0</v>
      </c>
    </row>
    <row r="413" spans="1:15" ht="18" hidden="1" customHeight="1" x14ac:dyDescent="0.3">
      <c r="A413" s="301"/>
      <c r="B413" s="290" t="s">
        <v>535</v>
      </c>
      <c r="C413" s="291"/>
      <c r="D413" s="297"/>
      <c r="E413" s="293">
        <f t="shared" si="28"/>
        <v>0</v>
      </c>
      <c r="F413" s="298">
        <f>IF(E413=1,data!$C$41*D413,0)</f>
        <v>0</v>
      </c>
      <c r="G413" s="334" t="s">
        <v>127</v>
      </c>
      <c r="H413" s="299">
        <f>IF($E413=1,IF($D413&lt;15,VLOOKUP(G413,data!$B$3:$E$32,2,0)*$D413,(VLOOKUP(G413,data!$B$3:$E$32,2,0)*14)+(VLOOKUP(G413,data!$B$3:$E$32,3,0))*($D413-14)),0)</f>
        <v>0</v>
      </c>
      <c r="I413" s="334" t="s">
        <v>127</v>
      </c>
      <c r="J413" s="299">
        <f>IF($E413=1,VLOOKUP(I413,data!$B$35:$D$39,2,0),0)</f>
        <v>0</v>
      </c>
      <c r="K413" s="300">
        <f>IF(AND(H413&lt;&gt;0,J413&lt;&gt;0)=FALSE,0,data!$C$43)</f>
        <v>0</v>
      </c>
      <c r="L413" s="338">
        <f t="shared" si="23"/>
        <v>0</v>
      </c>
      <c r="M413" s="293">
        <f t="shared" si="31"/>
        <v>0</v>
      </c>
      <c r="N413" s="293">
        <f t="shared" si="29"/>
        <v>0</v>
      </c>
      <c r="O413" s="293">
        <f t="shared" si="30"/>
        <v>0</v>
      </c>
    </row>
    <row r="414" spans="1:15" ht="18" hidden="1" customHeight="1" x14ac:dyDescent="0.3">
      <c r="A414" s="301"/>
      <c r="B414" s="290" t="s">
        <v>536</v>
      </c>
      <c r="C414" s="291"/>
      <c r="D414" s="297"/>
      <c r="E414" s="293">
        <f t="shared" si="28"/>
        <v>0</v>
      </c>
      <c r="F414" s="298">
        <f>IF(E414=1,data!$C$41*D414,0)</f>
        <v>0</v>
      </c>
      <c r="G414" s="334" t="s">
        <v>127</v>
      </c>
      <c r="H414" s="299">
        <f>IF($E414=1,IF($D414&lt;15,VLOOKUP(G414,data!$B$3:$E$32,2,0)*$D414,(VLOOKUP(G414,data!$B$3:$E$32,2,0)*14)+(VLOOKUP(G414,data!$B$3:$E$32,3,0))*($D414-14)),0)</f>
        <v>0</v>
      </c>
      <c r="I414" s="334" t="s">
        <v>127</v>
      </c>
      <c r="J414" s="299">
        <f>IF($E414=1,VLOOKUP(I414,data!$B$35:$D$39,2,0),0)</f>
        <v>0</v>
      </c>
      <c r="K414" s="300">
        <f>IF(AND(H414&lt;&gt;0,J414&lt;&gt;0)=FALSE,0,data!$C$43)</f>
        <v>0</v>
      </c>
      <c r="L414" s="338">
        <f t="shared" si="23"/>
        <v>0</v>
      </c>
      <c r="M414" s="293">
        <f t="shared" si="31"/>
        <v>0</v>
      </c>
      <c r="N414" s="293">
        <f t="shared" si="29"/>
        <v>0</v>
      </c>
      <c r="O414" s="293">
        <f t="shared" si="30"/>
        <v>0</v>
      </c>
    </row>
    <row r="415" spans="1:15" ht="18" hidden="1" customHeight="1" x14ac:dyDescent="0.3">
      <c r="A415" s="301"/>
      <c r="B415" s="290" t="s">
        <v>537</v>
      </c>
      <c r="C415" s="291"/>
      <c r="D415" s="297"/>
      <c r="E415" s="293">
        <f t="shared" si="28"/>
        <v>0</v>
      </c>
      <c r="F415" s="298">
        <f>IF(E415=1,data!$C$41*D415,0)</f>
        <v>0</v>
      </c>
      <c r="G415" s="334" t="s">
        <v>127</v>
      </c>
      <c r="H415" s="299">
        <f>IF($E415=1,IF($D415&lt;15,VLOOKUP(G415,data!$B$3:$E$32,2,0)*$D415,(VLOOKUP(G415,data!$B$3:$E$32,2,0)*14)+(VLOOKUP(G415,data!$B$3:$E$32,3,0))*($D415-14)),0)</f>
        <v>0</v>
      </c>
      <c r="I415" s="334" t="s">
        <v>127</v>
      </c>
      <c r="J415" s="299">
        <f>IF($E415=1,VLOOKUP(I415,data!$B$35:$D$39,2,0),0)</f>
        <v>0</v>
      </c>
      <c r="K415" s="300">
        <f>IF(AND(H415&lt;&gt;0,J415&lt;&gt;0)=FALSE,0,data!$C$43)</f>
        <v>0</v>
      </c>
      <c r="L415" s="338">
        <f t="shared" si="23"/>
        <v>0</v>
      </c>
      <c r="M415" s="293">
        <f t="shared" si="31"/>
        <v>0</v>
      </c>
      <c r="N415" s="293">
        <f t="shared" si="29"/>
        <v>0</v>
      </c>
      <c r="O415" s="293">
        <f t="shared" si="30"/>
        <v>0</v>
      </c>
    </row>
    <row r="416" spans="1:15" ht="18" hidden="1" customHeight="1" x14ac:dyDescent="0.3">
      <c r="A416" s="301"/>
      <c r="B416" s="290" t="s">
        <v>538</v>
      </c>
      <c r="C416" s="291"/>
      <c r="D416" s="297"/>
      <c r="E416" s="293">
        <f t="shared" si="28"/>
        <v>0</v>
      </c>
      <c r="F416" s="298">
        <f>IF(E416=1,data!$C$41*D416,0)</f>
        <v>0</v>
      </c>
      <c r="G416" s="334" t="s">
        <v>127</v>
      </c>
      <c r="H416" s="299">
        <f>IF($E416=1,IF($D416&lt;15,VLOOKUP(G416,data!$B$3:$E$32,2,0)*$D416,(VLOOKUP(G416,data!$B$3:$E$32,2,0)*14)+(VLOOKUP(G416,data!$B$3:$E$32,3,0))*($D416-14)),0)</f>
        <v>0</v>
      </c>
      <c r="I416" s="334" t="s">
        <v>127</v>
      </c>
      <c r="J416" s="299">
        <f>IF($E416=1,VLOOKUP(I416,data!$B$35:$D$39,2,0),0)</f>
        <v>0</v>
      </c>
      <c r="K416" s="300">
        <f>IF(AND(H416&lt;&gt;0,J416&lt;&gt;0)=FALSE,0,data!$C$43)</f>
        <v>0</v>
      </c>
      <c r="L416" s="338">
        <f t="shared" si="23"/>
        <v>0</v>
      </c>
      <c r="M416" s="293">
        <f t="shared" si="31"/>
        <v>0</v>
      </c>
      <c r="N416" s="293">
        <f t="shared" si="29"/>
        <v>0</v>
      </c>
      <c r="O416" s="293">
        <f t="shared" si="30"/>
        <v>0</v>
      </c>
    </row>
    <row r="417" spans="1:15" ht="18" hidden="1" customHeight="1" x14ac:dyDescent="0.3">
      <c r="A417" s="301"/>
      <c r="B417" s="290" t="s">
        <v>539</v>
      </c>
      <c r="C417" s="291"/>
      <c r="D417" s="297"/>
      <c r="E417" s="293">
        <f t="shared" si="28"/>
        <v>0</v>
      </c>
      <c r="F417" s="298">
        <f>IF(E417=1,data!$C$41*D417,0)</f>
        <v>0</v>
      </c>
      <c r="G417" s="334" t="s">
        <v>127</v>
      </c>
      <c r="H417" s="299">
        <f>IF($E417=1,IF($D417&lt;15,VLOOKUP(G417,data!$B$3:$E$32,2,0)*$D417,(VLOOKUP(G417,data!$B$3:$E$32,2,0)*14)+(VLOOKUP(G417,data!$B$3:$E$32,3,0))*($D417-14)),0)</f>
        <v>0</v>
      </c>
      <c r="I417" s="334" t="s">
        <v>127</v>
      </c>
      <c r="J417" s="299">
        <f>IF($E417=1,VLOOKUP(I417,data!$B$35:$D$39,2,0),0)</f>
        <v>0</v>
      </c>
      <c r="K417" s="300">
        <f>IF(AND(H417&lt;&gt;0,J417&lt;&gt;0)=FALSE,0,data!$C$43)</f>
        <v>0</v>
      </c>
      <c r="L417" s="338">
        <f t="shared" ref="L417:L506" si="32">IF(AND(H417&lt;&gt;0,J417&lt;&gt;0)=FALSE,0,INT(F417+H417+J417+K417))</f>
        <v>0</v>
      </c>
      <c r="M417" s="293">
        <f t="shared" si="31"/>
        <v>0</v>
      </c>
      <c r="N417" s="293">
        <f t="shared" si="29"/>
        <v>0</v>
      </c>
      <c r="O417" s="293">
        <f t="shared" si="30"/>
        <v>0</v>
      </c>
    </row>
    <row r="418" spans="1:15" ht="18" hidden="1" customHeight="1" x14ac:dyDescent="0.3">
      <c r="A418" s="301"/>
      <c r="B418" s="290" t="s">
        <v>540</v>
      </c>
      <c r="C418" s="291"/>
      <c r="D418" s="297"/>
      <c r="E418" s="293">
        <f t="shared" si="28"/>
        <v>0</v>
      </c>
      <c r="F418" s="298">
        <f>IF(E418=1,data!$C$41*D418,0)</f>
        <v>0</v>
      </c>
      <c r="G418" s="334" t="s">
        <v>127</v>
      </c>
      <c r="H418" s="299">
        <f>IF($E418=1,IF($D418&lt;15,VLOOKUP(G418,data!$B$3:$E$32,2,0)*$D418,(VLOOKUP(G418,data!$B$3:$E$32,2,0)*14)+(VLOOKUP(G418,data!$B$3:$E$32,3,0))*($D418-14)),0)</f>
        <v>0</v>
      </c>
      <c r="I418" s="334" t="s">
        <v>127</v>
      </c>
      <c r="J418" s="299">
        <f>IF($E418=1,VLOOKUP(I418,data!$B$35:$D$39,2,0),0)</f>
        <v>0</v>
      </c>
      <c r="K418" s="300">
        <f>IF(AND(H418&lt;&gt;0,J418&lt;&gt;0)=FALSE,0,data!$C$43)</f>
        <v>0</v>
      </c>
      <c r="L418" s="338">
        <f t="shared" si="32"/>
        <v>0</v>
      </c>
      <c r="M418" s="293">
        <f t="shared" si="31"/>
        <v>0</v>
      </c>
      <c r="N418" s="293">
        <f t="shared" si="29"/>
        <v>0</v>
      </c>
      <c r="O418" s="293">
        <f t="shared" si="30"/>
        <v>0</v>
      </c>
    </row>
    <row r="419" spans="1:15" ht="18" hidden="1" customHeight="1" x14ac:dyDescent="0.3">
      <c r="A419" s="301"/>
      <c r="B419" s="290" t="s">
        <v>541</v>
      </c>
      <c r="C419" s="291"/>
      <c r="D419" s="297"/>
      <c r="E419" s="293">
        <f t="shared" si="28"/>
        <v>0</v>
      </c>
      <c r="F419" s="298">
        <f>IF(E419=1,data!$C$41*D419,0)</f>
        <v>0</v>
      </c>
      <c r="G419" s="334" t="s">
        <v>127</v>
      </c>
      <c r="H419" s="299">
        <f>IF($E419=1,IF($D419&lt;15,VLOOKUP(G419,data!$B$3:$E$32,2,0)*$D419,(VLOOKUP(G419,data!$B$3:$E$32,2,0)*14)+(VLOOKUP(G419,data!$B$3:$E$32,3,0))*($D419-14)),0)</f>
        <v>0</v>
      </c>
      <c r="I419" s="334" t="s">
        <v>127</v>
      </c>
      <c r="J419" s="299">
        <f>IF($E419=1,VLOOKUP(I419,data!$B$35:$D$39,2,0),0)</f>
        <v>0</v>
      </c>
      <c r="K419" s="300">
        <f>IF(AND(H419&lt;&gt;0,J419&lt;&gt;0)=FALSE,0,data!$C$43)</f>
        <v>0</v>
      </c>
      <c r="L419" s="338">
        <f t="shared" si="32"/>
        <v>0</v>
      </c>
      <c r="M419" s="293">
        <f t="shared" si="31"/>
        <v>0</v>
      </c>
      <c r="N419" s="293">
        <f t="shared" si="29"/>
        <v>0</v>
      </c>
      <c r="O419" s="293">
        <f t="shared" si="30"/>
        <v>0</v>
      </c>
    </row>
    <row r="420" spans="1:15" ht="18" hidden="1" customHeight="1" x14ac:dyDescent="0.3">
      <c r="A420" s="301"/>
      <c r="B420" s="290" t="s">
        <v>542</v>
      </c>
      <c r="C420" s="291"/>
      <c r="D420" s="297"/>
      <c r="E420" s="293">
        <f t="shared" si="28"/>
        <v>0</v>
      </c>
      <c r="F420" s="298">
        <f>IF(E420=1,data!$C$41*D420,0)</f>
        <v>0</v>
      </c>
      <c r="G420" s="334" t="s">
        <v>127</v>
      </c>
      <c r="H420" s="299">
        <f>IF($E420=1,IF($D420&lt;15,VLOOKUP(G420,data!$B$3:$E$32,2,0)*$D420,(VLOOKUP(G420,data!$B$3:$E$32,2,0)*14)+(VLOOKUP(G420,data!$B$3:$E$32,3,0))*($D420-14)),0)</f>
        <v>0</v>
      </c>
      <c r="I420" s="334" t="s">
        <v>127</v>
      </c>
      <c r="J420" s="299">
        <f>IF($E420=1,VLOOKUP(I420,data!$B$35:$D$39,2,0),0)</f>
        <v>0</v>
      </c>
      <c r="K420" s="300">
        <f>IF(AND(H420&lt;&gt;0,J420&lt;&gt;0)=FALSE,0,data!$C$43)</f>
        <v>0</v>
      </c>
      <c r="L420" s="338">
        <f t="shared" si="32"/>
        <v>0</v>
      </c>
      <c r="M420" s="293">
        <f t="shared" si="31"/>
        <v>0</v>
      </c>
      <c r="N420" s="293">
        <f t="shared" si="29"/>
        <v>0</v>
      </c>
      <c r="O420" s="293">
        <f t="shared" si="30"/>
        <v>0</v>
      </c>
    </row>
    <row r="421" spans="1:15" ht="18" hidden="1" customHeight="1" x14ac:dyDescent="0.3">
      <c r="A421" s="301"/>
      <c r="B421" s="290" t="s">
        <v>543</v>
      </c>
      <c r="C421" s="291"/>
      <c r="D421" s="297"/>
      <c r="E421" s="293">
        <f t="shared" si="28"/>
        <v>0</v>
      </c>
      <c r="F421" s="298">
        <f>IF(E421=1,data!$C$41*D421,0)</f>
        <v>0</v>
      </c>
      <c r="G421" s="334" t="s">
        <v>127</v>
      </c>
      <c r="H421" s="299">
        <f>IF($E421=1,IF($D421&lt;15,VLOOKUP(G421,data!$B$3:$E$32,2,0)*$D421,(VLOOKUP(G421,data!$B$3:$E$32,2,0)*14)+(VLOOKUP(G421,data!$B$3:$E$32,3,0))*($D421-14)),0)</f>
        <v>0</v>
      </c>
      <c r="I421" s="334" t="s">
        <v>127</v>
      </c>
      <c r="J421" s="299">
        <f>IF($E421=1,VLOOKUP(I421,data!$B$35:$D$39,2,0),0)</f>
        <v>0</v>
      </c>
      <c r="K421" s="300">
        <f>IF(AND(H421&lt;&gt;0,J421&lt;&gt;0)=FALSE,0,data!$C$43)</f>
        <v>0</v>
      </c>
      <c r="L421" s="338">
        <f t="shared" si="32"/>
        <v>0</v>
      </c>
      <c r="M421" s="293">
        <f t="shared" si="31"/>
        <v>0</v>
      </c>
      <c r="N421" s="293">
        <f t="shared" si="29"/>
        <v>0</v>
      </c>
      <c r="O421" s="293">
        <f t="shared" si="30"/>
        <v>0</v>
      </c>
    </row>
    <row r="422" spans="1:15" ht="18" hidden="1" customHeight="1" x14ac:dyDescent="0.3">
      <c r="A422" s="301"/>
      <c r="B422" s="290" t="s">
        <v>544</v>
      </c>
      <c r="C422" s="291"/>
      <c r="D422" s="297"/>
      <c r="E422" s="293">
        <f t="shared" si="28"/>
        <v>0</v>
      </c>
      <c r="F422" s="298">
        <f>IF(E422=1,data!$C$41*D422,0)</f>
        <v>0</v>
      </c>
      <c r="G422" s="334" t="s">
        <v>127</v>
      </c>
      <c r="H422" s="299">
        <f>IF($E422=1,IF($D422&lt;15,VLOOKUP(G422,data!$B$3:$E$32,2,0)*$D422,(VLOOKUP(G422,data!$B$3:$E$32,2,0)*14)+(VLOOKUP(G422,data!$B$3:$E$32,3,0))*($D422-14)),0)</f>
        <v>0</v>
      </c>
      <c r="I422" s="334" t="s">
        <v>127</v>
      </c>
      <c r="J422" s="299">
        <f>IF($E422=1,VLOOKUP(I422,data!$B$35:$D$39,2,0),0)</f>
        <v>0</v>
      </c>
      <c r="K422" s="300">
        <f>IF(AND(H422&lt;&gt;0,J422&lt;&gt;0)=FALSE,0,data!$C$43)</f>
        <v>0</v>
      </c>
      <c r="L422" s="338">
        <f t="shared" si="32"/>
        <v>0</v>
      </c>
      <c r="M422" s="293">
        <f t="shared" si="31"/>
        <v>0</v>
      </c>
      <c r="N422" s="293">
        <f t="shared" si="29"/>
        <v>0</v>
      </c>
      <c r="O422" s="293">
        <f t="shared" si="30"/>
        <v>0</v>
      </c>
    </row>
    <row r="423" spans="1:15" ht="18" hidden="1" customHeight="1" x14ac:dyDescent="0.3">
      <c r="A423" s="301"/>
      <c r="B423" s="290" t="s">
        <v>545</v>
      </c>
      <c r="C423" s="291"/>
      <c r="D423" s="297"/>
      <c r="E423" s="293">
        <f t="shared" si="28"/>
        <v>0</v>
      </c>
      <c r="F423" s="298">
        <f>IF(E423=1,data!$C$41*D423,0)</f>
        <v>0</v>
      </c>
      <c r="G423" s="334" t="s">
        <v>127</v>
      </c>
      <c r="H423" s="299">
        <f>IF($E423=1,IF($D423&lt;15,VLOOKUP(G423,data!$B$3:$E$32,2,0)*$D423,(VLOOKUP(G423,data!$B$3:$E$32,2,0)*14)+(VLOOKUP(G423,data!$B$3:$E$32,3,0))*($D423-14)),0)</f>
        <v>0</v>
      </c>
      <c r="I423" s="334" t="s">
        <v>127</v>
      </c>
      <c r="J423" s="299">
        <f>IF($E423=1,VLOOKUP(I423,data!$B$35:$D$39,2,0),0)</f>
        <v>0</v>
      </c>
      <c r="K423" s="300">
        <f>IF(AND(H423&lt;&gt;0,J423&lt;&gt;0)=FALSE,0,data!$C$43)</f>
        <v>0</v>
      </c>
      <c r="L423" s="338">
        <f t="shared" si="32"/>
        <v>0</v>
      </c>
      <c r="M423" s="293">
        <f t="shared" si="31"/>
        <v>0</v>
      </c>
      <c r="N423" s="293">
        <f t="shared" si="29"/>
        <v>0</v>
      </c>
      <c r="O423" s="293">
        <f t="shared" si="30"/>
        <v>0</v>
      </c>
    </row>
    <row r="424" spans="1:15" ht="18" hidden="1" customHeight="1" x14ac:dyDescent="0.3">
      <c r="A424" s="301"/>
      <c r="B424" s="290" t="s">
        <v>546</v>
      </c>
      <c r="C424" s="291"/>
      <c r="D424" s="297"/>
      <c r="E424" s="293">
        <f t="shared" si="28"/>
        <v>0</v>
      </c>
      <c r="F424" s="298">
        <f>IF(E424=1,data!$C$41*D424,0)</f>
        <v>0</v>
      </c>
      <c r="G424" s="334" t="s">
        <v>127</v>
      </c>
      <c r="H424" s="299">
        <f>IF($E424=1,IF($D424&lt;15,VLOOKUP(G424,data!$B$3:$E$32,2,0)*$D424,(VLOOKUP(G424,data!$B$3:$E$32,2,0)*14)+(VLOOKUP(G424,data!$B$3:$E$32,3,0))*($D424-14)),0)</f>
        <v>0</v>
      </c>
      <c r="I424" s="334" t="s">
        <v>127</v>
      </c>
      <c r="J424" s="299">
        <f>IF($E424=1,VLOOKUP(I424,data!$B$35:$D$39,2,0),0)</f>
        <v>0</v>
      </c>
      <c r="K424" s="300">
        <f>IF(AND(H424&lt;&gt;0,J424&lt;&gt;0)=FALSE,0,data!$C$43)</f>
        <v>0</v>
      </c>
      <c r="L424" s="338">
        <f t="shared" si="32"/>
        <v>0</v>
      </c>
      <c r="M424" s="293">
        <f t="shared" si="31"/>
        <v>0</v>
      </c>
      <c r="N424" s="293">
        <f t="shared" si="29"/>
        <v>0</v>
      </c>
      <c r="O424" s="293">
        <f t="shared" si="30"/>
        <v>0</v>
      </c>
    </row>
    <row r="425" spans="1:15" ht="18" hidden="1" customHeight="1" x14ac:dyDescent="0.3">
      <c r="A425" s="301"/>
      <c r="B425" s="290" t="s">
        <v>547</v>
      </c>
      <c r="C425" s="291"/>
      <c r="D425" s="297"/>
      <c r="E425" s="293">
        <f t="shared" si="28"/>
        <v>0</v>
      </c>
      <c r="F425" s="298">
        <f>IF(E425=1,data!$C$41*D425,0)</f>
        <v>0</v>
      </c>
      <c r="G425" s="334" t="s">
        <v>127</v>
      </c>
      <c r="H425" s="299">
        <f>IF($E425=1,IF($D425&lt;15,VLOOKUP(G425,data!$B$3:$E$32,2,0)*$D425,(VLOOKUP(G425,data!$B$3:$E$32,2,0)*14)+(VLOOKUP(G425,data!$B$3:$E$32,3,0))*($D425-14)),0)</f>
        <v>0</v>
      </c>
      <c r="I425" s="334" t="s">
        <v>127</v>
      </c>
      <c r="J425" s="299">
        <f>IF($E425=1,VLOOKUP(I425,data!$B$35:$D$39,2,0),0)</f>
        <v>0</v>
      </c>
      <c r="K425" s="300">
        <f>IF(AND(H425&lt;&gt;0,J425&lt;&gt;0)=FALSE,0,data!$C$43)</f>
        <v>0</v>
      </c>
      <c r="L425" s="338">
        <f t="shared" si="32"/>
        <v>0</v>
      </c>
      <c r="M425" s="293">
        <f t="shared" si="31"/>
        <v>0</v>
      </c>
      <c r="N425" s="293">
        <f t="shared" si="29"/>
        <v>0</v>
      </c>
      <c r="O425" s="293">
        <f t="shared" si="30"/>
        <v>0</v>
      </c>
    </row>
    <row r="426" spans="1:15" ht="18" hidden="1" customHeight="1" x14ac:dyDescent="0.3">
      <c r="A426" s="301"/>
      <c r="B426" s="290" t="s">
        <v>548</v>
      </c>
      <c r="C426" s="291"/>
      <c r="D426" s="297"/>
      <c r="E426" s="293">
        <f t="shared" si="28"/>
        <v>0</v>
      </c>
      <c r="F426" s="298">
        <f>IF(E426=1,data!$C$41*D426,0)</f>
        <v>0</v>
      </c>
      <c r="G426" s="334" t="s">
        <v>127</v>
      </c>
      <c r="H426" s="299">
        <f>IF($E426=1,IF($D426&lt;15,VLOOKUP(G426,data!$B$3:$E$32,2,0)*$D426,(VLOOKUP(G426,data!$B$3:$E$32,2,0)*14)+(VLOOKUP(G426,data!$B$3:$E$32,3,0))*($D426-14)),0)</f>
        <v>0</v>
      </c>
      <c r="I426" s="334" t="s">
        <v>127</v>
      </c>
      <c r="J426" s="299">
        <f>IF($E426=1,VLOOKUP(I426,data!$B$35:$D$39,2,0),0)</f>
        <v>0</v>
      </c>
      <c r="K426" s="300">
        <f>IF(AND(H426&lt;&gt;0,J426&lt;&gt;0)=FALSE,0,data!$C$43)</f>
        <v>0</v>
      </c>
      <c r="L426" s="338">
        <f t="shared" si="32"/>
        <v>0</v>
      </c>
      <c r="M426" s="293">
        <f t="shared" si="31"/>
        <v>0</v>
      </c>
      <c r="N426" s="293">
        <f t="shared" si="29"/>
        <v>0</v>
      </c>
      <c r="O426" s="293">
        <f t="shared" si="30"/>
        <v>0</v>
      </c>
    </row>
    <row r="427" spans="1:15" ht="18" hidden="1" customHeight="1" x14ac:dyDescent="0.3">
      <c r="A427" s="301"/>
      <c r="B427" s="290" t="s">
        <v>549</v>
      </c>
      <c r="C427" s="291"/>
      <c r="D427" s="297"/>
      <c r="E427" s="293">
        <f t="shared" si="28"/>
        <v>0</v>
      </c>
      <c r="F427" s="298">
        <f>IF(E427=1,data!$C$41*D427,0)</f>
        <v>0</v>
      </c>
      <c r="G427" s="334" t="s">
        <v>127</v>
      </c>
      <c r="H427" s="299">
        <f>IF($E427=1,IF($D427&lt;15,VLOOKUP(G427,data!$B$3:$E$32,2,0)*$D427,(VLOOKUP(G427,data!$B$3:$E$32,2,0)*14)+(VLOOKUP(G427,data!$B$3:$E$32,3,0))*($D427-14)),0)</f>
        <v>0</v>
      </c>
      <c r="I427" s="334" t="s">
        <v>127</v>
      </c>
      <c r="J427" s="299">
        <f>IF($E427=1,VLOOKUP(I427,data!$B$35:$D$39,2,0),0)</f>
        <v>0</v>
      </c>
      <c r="K427" s="300">
        <f>IF(AND(H427&lt;&gt;0,J427&lt;&gt;0)=FALSE,0,data!$C$43)</f>
        <v>0</v>
      </c>
      <c r="L427" s="338">
        <f t="shared" si="32"/>
        <v>0</v>
      </c>
      <c r="M427" s="293">
        <f t="shared" si="31"/>
        <v>0</v>
      </c>
      <c r="N427" s="293">
        <f t="shared" si="29"/>
        <v>0</v>
      </c>
      <c r="O427" s="293">
        <f t="shared" si="30"/>
        <v>0</v>
      </c>
    </row>
    <row r="428" spans="1:15" ht="18" hidden="1" customHeight="1" x14ac:dyDescent="0.3">
      <c r="A428" s="301"/>
      <c r="B428" s="290" t="s">
        <v>550</v>
      </c>
      <c r="C428" s="291"/>
      <c r="D428" s="297"/>
      <c r="E428" s="293">
        <f t="shared" si="28"/>
        <v>0</v>
      </c>
      <c r="F428" s="298">
        <f>IF(E428=1,data!$C$41*D428,0)</f>
        <v>0</v>
      </c>
      <c r="G428" s="334" t="s">
        <v>127</v>
      </c>
      <c r="H428" s="299">
        <f>IF($E428=1,IF($D428&lt;15,VLOOKUP(G428,data!$B$3:$E$32,2,0)*$D428,(VLOOKUP(G428,data!$B$3:$E$32,2,0)*14)+(VLOOKUP(G428,data!$B$3:$E$32,3,0))*($D428-14)),0)</f>
        <v>0</v>
      </c>
      <c r="I428" s="334" t="s">
        <v>127</v>
      </c>
      <c r="J428" s="299">
        <f>IF($E428=1,VLOOKUP(I428,data!$B$35:$D$39,2,0),0)</f>
        <v>0</v>
      </c>
      <c r="K428" s="300">
        <f>IF(AND(H428&lt;&gt;0,J428&lt;&gt;0)=FALSE,0,data!$C$43)</f>
        <v>0</v>
      </c>
      <c r="L428" s="338">
        <f t="shared" si="32"/>
        <v>0</v>
      </c>
      <c r="M428" s="293">
        <f t="shared" si="31"/>
        <v>0</v>
      </c>
      <c r="N428" s="293">
        <f t="shared" si="29"/>
        <v>0</v>
      </c>
      <c r="O428" s="293">
        <f t="shared" si="30"/>
        <v>0</v>
      </c>
    </row>
    <row r="429" spans="1:15" ht="18" hidden="1" customHeight="1" x14ac:dyDescent="0.3">
      <c r="A429" s="301"/>
      <c r="B429" s="290" t="s">
        <v>551</v>
      </c>
      <c r="C429" s="291"/>
      <c r="D429" s="297"/>
      <c r="E429" s="293">
        <f t="shared" si="28"/>
        <v>0</v>
      </c>
      <c r="F429" s="298">
        <f>IF(E429=1,data!$C$41*D429,0)</f>
        <v>0</v>
      </c>
      <c r="G429" s="334" t="s">
        <v>127</v>
      </c>
      <c r="H429" s="299">
        <f>IF($E429=1,IF($D429&lt;15,VLOOKUP(G429,data!$B$3:$E$32,2,0)*$D429,(VLOOKUP(G429,data!$B$3:$E$32,2,0)*14)+(VLOOKUP(G429,data!$B$3:$E$32,3,0))*($D429-14)),0)</f>
        <v>0</v>
      </c>
      <c r="I429" s="334" t="s">
        <v>127</v>
      </c>
      <c r="J429" s="299">
        <f>IF($E429=1,VLOOKUP(I429,data!$B$35:$D$39,2,0),0)</f>
        <v>0</v>
      </c>
      <c r="K429" s="300">
        <f>IF(AND(H429&lt;&gt;0,J429&lt;&gt;0)=FALSE,0,data!$C$43)</f>
        <v>0</v>
      </c>
      <c r="L429" s="338">
        <f t="shared" si="32"/>
        <v>0</v>
      </c>
      <c r="M429" s="293">
        <f t="shared" si="31"/>
        <v>0</v>
      </c>
      <c r="N429" s="293">
        <f t="shared" si="29"/>
        <v>0</v>
      </c>
      <c r="O429" s="293">
        <f t="shared" si="30"/>
        <v>0</v>
      </c>
    </row>
    <row r="430" spans="1:15" ht="18" hidden="1" customHeight="1" x14ac:dyDescent="0.3">
      <c r="A430" s="301"/>
      <c r="B430" s="290" t="s">
        <v>552</v>
      </c>
      <c r="C430" s="291"/>
      <c r="D430" s="297"/>
      <c r="E430" s="293">
        <f t="shared" si="28"/>
        <v>0</v>
      </c>
      <c r="F430" s="298">
        <f>IF(E430=1,data!$C$41*D430,0)</f>
        <v>0</v>
      </c>
      <c r="G430" s="334" t="s">
        <v>127</v>
      </c>
      <c r="H430" s="299">
        <f>IF($E430=1,IF($D430&lt;15,VLOOKUP(G430,data!$B$3:$E$32,2,0)*$D430,(VLOOKUP(G430,data!$B$3:$E$32,2,0)*14)+(VLOOKUP(G430,data!$B$3:$E$32,3,0))*($D430-14)),0)</f>
        <v>0</v>
      </c>
      <c r="I430" s="334" t="s">
        <v>127</v>
      </c>
      <c r="J430" s="299">
        <f>IF($E430=1,VLOOKUP(I430,data!$B$35:$D$39,2,0),0)</f>
        <v>0</v>
      </c>
      <c r="K430" s="300">
        <f>IF(AND(H430&lt;&gt;0,J430&lt;&gt;0)=FALSE,0,data!$C$43)</f>
        <v>0</v>
      </c>
      <c r="L430" s="338">
        <f t="shared" si="32"/>
        <v>0</v>
      </c>
      <c r="M430" s="293">
        <f t="shared" si="31"/>
        <v>0</v>
      </c>
      <c r="N430" s="293">
        <f t="shared" si="29"/>
        <v>0</v>
      </c>
      <c r="O430" s="293">
        <f t="shared" si="30"/>
        <v>0</v>
      </c>
    </row>
    <row r="431" spans="1:15" ht="18" hidden="1" customHeight="1" x14ac:dyDescent="0.3">
      <c r="A431" s="301"/>
      <c r="B431" s="290" t="s">
        <v>553</v>
      </c>
      <c r="C431" s="291"/>
      <c r="D431" s="297"/>
      <c r="E431" s="293">
        <f t="shared" si="28"/>
        <v>0</v>
      </c>
      <c r="F431" s="298">
        <f>IF(E431=1,data!$C$41*D431,0)</f>
        <v>0</v>
      </c>
      <c r="G431" s="334" t="s">
        <v>127</v>
      </c>
      <c r="H431" s="299">
        <f>IF($E431=1,IF($D431&lt;15,VLOOKUP(G431,data!$B$3:$E$32,2,0)*$D431,(VLOOKUP(G431,data!$B$3:$E$32,2,0)*14)+(VLOOKUP(G431,data!$B$3:$E$32,3,0))*($D431-14)),0)</f>
        <v>0</v>
      </c>
      <c r="I431" s="334" t="s">
        <v>127</v>
      </c>
      <c r="J431" s="299">
        <f>IF($E431=1,VLOOKUP(I431,data!$B$35:$D$39,2,0),0)</f>
        <v>0</v>
      </c>
      <c r="K431" s="300">
        <f>IF(AND(H431&lt;&gt;0,J431&lt;&gt;0)=FALSE,0,data!$C$43)</f>
        <v>0</v>
      </c>
      <c r="L431" s="338">
        <f t="shared" si="32"/>
        <v>0</v>
      </c>
      <c r="M431" s="293">
        <f t="shared" si="31"/>
        <v>0</v>
      </c>
      <c r="N431" s="293">
        <f t="shared" si="29"/>
        <v>0</v>
      </c>
      <c r="O431" s="293">
        <f t="shared" si="30"/>
        <v>0</v>
      </c>
    </row>
    <row r="432" spans="1:15" ht="18" hidden="1" customHeight="1" x14ac:dyDescent="0.3">
      <c r="A432" s="301"/>
      <c r="B432" s="290" t="s">
        <v>554</v>
      </c>
      <c r="C432" s="291"/>
      <c r="D432" s="297"/>
      <c r="E432" s="293">
        <f t="shared" si="28"/>
        <v>0</v>
      </c>
      <c r="F432" s="298">
        <f>IF(E432=1,data!$C$41*D432,0)</f>
        <v>0</v>
      </c>
      <c r="G432" s="334" t="s">
        <v>127</v>
      </c>
      <c r="H432" s="299">
        <f>IF($E432=1,IF($D432&lt;15,VLOOKUP(G432,data!$B$3:$E$32,2,0)*$D432,(VLOOKUP(G432,data!$B$3:$E$32,2,0)*14)+(VLOOKUP(G432,data!$B$3:$E$32,3,0))*($D432-14)),0)</f>
        <v>0</v>
      </c>
      <c r="I432" s="334" t="s">
        <v>127</v>
      </c>
      <c r="J432" s="299">
        <f>IF($E432=1,VLOOKUP(I432,data!$B$35:$D$39,2,0),0)</f>
        <v>0</v>
      </c>
      <c r="K432" s="300">
        <f>IF(AND(H432&lt;&gt;0,J432&lt;&gt;0)=FALSE,0,data!$C$43)</f>
        <v>0</v>
      </c>
      <c r="L432" s="338">
        <f t="shared" si="32"/>
        <v>0</v>
      </c>
      <c r="M432" s="293">
        <f t="shared" si="31"/>
        <v>0</v>
      </c>
      <c r="N432" s="293">
        <f t="shared" si="29"/>
        <v>0</v>
      </c>
      <c r="O432" s="293">
        <f t="shared" si="30"/>
        <v>0</v>
      </c>
    </row>
    <row r="433" spans="1:15" ht="18" hidden="1" customHeight="1" x14ac:dyDescent="0.3">
      <c r="A433" s="301"/>
      <c r="B433" s="290" t="s">
        <v>555</v>
      </c>
      <c r="C433" s="291"/>
      <c r="D433" s="297"/>
      <c r="E433" s="293">
        <f t="shared" si="28"/>
        <v>0</v>
      </c>
      <c r="F433" s="298">
        <f>IF(E433=1,data!$C$41*D433,0)</f>
        <v>0</v>
      </c>
      <c r="G433" s="334" t="s">
        <v>127</v>
      </c>
      <c r="H433" s="299">
        <f>IF($E433=1,IF($D433&lt;15,VLOOKUP(G433,data!$B$3:$E$32,2,0)*$D433,(VLOOKUP(G433,data!$B$3:$E$32,2,0)*14)+(VLOOKUP(G433,data!$B$3:$E$32,3,0))*($D433-14)),0)</f>
        <v>0</v>
      </c>
      <c r="I433" s="334" t="s">
        <v>127</v>
      </c>
      <c r="J433" s="299">
        <f>IF($E433=1,VLOOKUP(I433,data!$B$35:$D$39,2,0),0)</f>
        <v>0</v>
      </c>
      <c r="K433" s="300">
        <f>IF(AND(H433&lt;&gt;0,J433&lt;&gt;0)=FALSE,0,data!$C$43)</f>
        <v>0</v>
      </c>
      <c r="L433" s="338">
        <f t="shared" si="32"/>
        <v>0</v>
      </c>
      <c r="M433" s="293">
        <f t="shared" si="31"/>
        <v>0</v>
      </c>
      <c r="N433" s="293">
        <f t="shared" si="29"/>
        <v>0</v>
      </c>
      <c r="O433" s="293">
        <f t="shared" si="30"/>
        <v>0</v>
      </c>
    </row>
    <row r="434" spans="1:15" ht="18" hidden="1" customHeight="1" x14ac:dyDescent="0.3">
      <c r="A434" s="301"/>
      <c r="B434" s="290" t="s">
        <v>556</v>
      </c>
      <c r="C434" s="291"/>
      <c r="D434" s="297"/>
      <c r="E434" s="293">
        <f t="shared" si="28"/>
        <v>0</v>
      </c>
      <c r="F434" s="298">
        <f>IF(E434=1,data!$C$41*D434,0)</f>
        <v>0</v>
      </c>
      <c r="G434" s="334" t="s">
        <v>127</v>
      </c>
      <c r="H434" s="299">
        <f>IF($E434=1,IF($D434&lt;15,VLOOKUP(G434,data!$B$3:$E$32,2,0)*$D434,(VLOOKUP(G434,data!$B$3:$E$32,2,0)*14)+(VLOOKUP(G434,data!$B$3:$E$32,3,0))*($D434-14)),0)</f>
        <v>0</v>
      </c>
      <c r="I434" s="334" t="s">
        <v>127</v>
      </c>
      <c r="J434" s="299">
        <f>IF($E434=1,VLOOKUP(I434,data!$B$35:$D$39,2,0),0)</f>
        <v>0</v>
      </c>
      <c r="K434" s="300">
        <f>IF(AND(H434&lt;&gt;0,J434&lt;&gt;0)=FALSE,0,data!$C$43)</f>
        <v>0</v>
      </c>
      <c r="L434" s="338">
        <f t="shared" si="32"/>
        <v>0</v>
      </c>
      <c r="M434" s="293">
        <f t="shared" si="31"/>
        <v>0</v>
      </c>
      <c r="N434" s="293">
        <f t="shared" si="29"/>
        <v>0</v>
      </c>
      <c r="O434" s="293">
        <f t="shared" si="30"/>
        <v>0</v>
      </c>
    </row>
    <row r="435" spans="1:15" ht="18" hidden="1" customHeight="1" x14ac:dyDescent="0.3">
      <c r="A435" s="301"/>
      <c r="B435" s="290" t="s">
        <v>557</v>
      </c>
      <c r="C435" s="291"/>
      <c r="D435" s="297"/>
      <c r="E435" s="293">
        <f t="shared" si="28"/>
        <v>0</v>
      </c>
      <c r="F435" s="298">
        <f>IF(E435=1,data!$C$41*D435,0)</f>
        <v>0</v>
      </c>
      <c r="G435" s="334" t="s">
        <v>127</v>
      </c>
      <c r="H435" s="299">
        <f>IF($E435=1,IF($D435&lt;15,VLOOKUP(G435,data!$B$3:$E$32,2,0)*$D435,(VLOOKUP(G435,data!$B$3:$E$32,2,0)*14)+(VLOOKUP(G435,data!$B$3:$E$32,3,0))*($D435-14)),0)</f>
        <v>0</v>
      </c>
      <c r="I435" s="334" t="s">
        <v>127</v>
      </c>
      <c r="J435" s="299">
        <f>IF($E435=1,VLOOKUP(I435,data!$B$35:$D$39,2,0),0)</f>
        <v>0</v>
      </c>
      <c r="K435" s="300">
        <f>IF(AND(H435&lt;&gt;0,J435&lt;&gt;0)=FALSE,0,data!$C$43)</f>
        <v>0</v>
      </c>
      <c r="L435" s="338">
        <f t="shared" si="32"/>
        <v>0</v>
      </c>
      <c r="M435" s="293">
        <f t="shared" si="31"/>
        <v>0</v>
      </c>
      <c r="N435" s="293">
        <f t="shared" si="29"/>
        <v>0</v>
      </c>
      <c r="O435" s="293">
        <f t="shared" si="30"/>
        <v>0</v>
      </c>
    </row>
    <row r="436" spans="1:15" ht="18" hidden="1" customHeight="1" x14ac:dyDescent="0.3">
      <c r="A436" s="301"/>
      <c r="B436" s="290" t="s">
        <v>558</v>
      </c>
      <c r="C436" s="291"/>
      <c r="D436" s="297"/>
      <c r="E436" s="293">
        <f t="shared" si="28"/>
        <v>0</v>
      </c>
      <c r="F436" s="298">
        <f>IF(E436=1,data!$C$41*D436,0)</f>
        <v>0</v>
      </c>
      <c r="G436" s="334" t="s">
        <v>127</v>
      </c>
      <c r="H436" s="299">
        <f>IF($E436=1,IF($D436&lt;15,VLOOKUP(G436,data!$B$3:$E$32,2,0)*$D436,(VLOOKUP(G436,data!$B$3:$E$32,2,0)*14)+(VLOOKUP(G436,data!$B$3:$E$32,3,0))*($D436-14)),0)</f>
        <v>0</v>
      </c>
      <c r="I436" s="334" t="s">
        <v>127</v>
      </c>
      <c r="J436" s="299">
        <f>IF($E436=1,VLOOKUP(I436,data!$B$35:$D$39,2,0),0)</f>
        <v>0</v>
      </c>
      <c r="K436" s="300">
        <f>IF(AND(H436&lt;&gt;0,J436&lt;&gt;0)=FALSE,0,data!$C$43)</f>
        <v>0</v>
      </c>
      <c r="L436" s="338">
        <f t="shared" si="32"/>
        <v>0</v>
      </c>
      <c r="M436" s="293">
        <f t="shared" si="31"/>
        <v>0</v>
      </c>
      <c r="N436" s="293">
        <f t="shared" si="29"/>
        <v>0</v>
      </c>
      <c r="O436" s="293">
        <f t="shared" si="30"/>
        <v>0</v>
      </c>
    </row>
    <row r="437" spans="1:15" ht="18" hidden="1" customHeight="1" x14ac:dyDescent="0.3">
      <c r="A437" s="301"/>
      <c r="B437" s="290" t="s">
        <v>559</v>
      </c>
      <c r="C437" s="291"/>
      <c r="D437" s="297"/>
      <c r="E437" s="293">
        <f t="shared" si="28"/>
        <v>0</v>
      </c>
      <c r="F437" s="298">
        <f>IF(E437=1,data!$C$41*D437,0)</f>
        <v>0</v>
      </c>
      <c r="G437" s="334" t="s">
        <v>127</v>
      </c>
      <c r="H437" s="299">
        <f>IF($E437=1,IF($D437&lt;15,VLOOKUP(G437,data!$B$3:$E$32,2,0)*$D437,(VLOOKUP(G437,data!$B$3:$E$32,2,0)*14)+(VLOOKUP(G437,data!$B$3:$E$32,3,0))*($D437-14)),0)</f>
        <v>0</v>
      </c>
      <c r="I437" s="334" t="s">
        <v>127</v>
      </c>
      <c r="J437" s="299">
        <f>IF($E437=1,VLOOKUP(I437,data!$B$35:$D$39,2,0),0)</f>
        <v>0</v>
      </c>
      <c r="K437" s="300">
        <f>IF(AND(H437&lt;&gt;0,J437&lt;&gt;0)=FALSE,0,data!$C$43)</f>
        <v>0</v>
      </c>
      <c r="L437" s="338">
        <f t="shared" si="32"/>
        <v>0</v>
      </c>
      <c r="M437" s="293">
        <f t="shared" si="31"/>
        <v>0</v>
      </c>
      <c r="N437" s="293">
        <f t="shared" si="29"/>
        <v>0</v>
      </c>
      <c r="O437" s="293">
        <f t="shared" si="30"/>
        <v>0</v>
      </c>
    </row>
    <row r="438" spans="1:15" ht="18" hidden="1" customHeight="1" x14ac:dyDescent="0.3">
      <c r="A438" s="301"/>
      <c r="B438" s="290" t="s">
        <v>560</v>
      </c>
      <c r="C438" s="291"/>
      <c r="D438" s="297"/>
      <c r="E438" s="293">
        <f t="shared" si="28"/>
        <v>0</v>
      </c>
      <c r="F438" s="298">
        <f>IF(E438=1,data!$C$41*D438,0)</f>
        <v>0</v>
      </c>
      <c r="G438" s="334" t="s">
        <v>127</v>
      </c>
      <c r="H438" s="299">
        <f>IF($E438=1,IF($D438&lt;15,VLOOKUP(G438,data!$B$3:$E$32,2,0)*$D438,(VLOOKUP(G438,data!$B$3:$E$32,2,0)*14)+(VLOOKUP(G438,data!$B$3:$E$32,3,0))*($D438-14)),0)</f>
        <v>0</v>
      </c>
      <c r="I438" s="334" t="s">
        <v>127</v>
      </c>
      <c r="J438" s="299">
        <f>IF($E438=1,VLOOKUP(I438,data!$B$35:$D$39,2,0),0)</f>
        <v>0</v>
      </c>
      <c r="K438" s="300">
        <f>IF(AND(H438&lt;&gt;0,J438&lt;&gt;0)=FALSE,0,data!$C$43)</f>
        <v>0</v>
      </c>
      <c r="L438" s="338">
        <f t="shared" si="32"/>
        <v>0</v>
      </c>
      <c r="M438" s="293">
        <f t="shared" si="31"/>
        <v>0</v>
      </c>
      <c r="N438" s="293">
        <f t="shared" si="29"/>
        <v>0</v>
      </c>
      <c r="O438" s="293">
        <f t="shared" si="30"/>
        <v>0</v>
      </c>
    </row>
    <row r="439" spans="1:15" ht="18" hidden="1" customHeight="1" x14ac:dyDescent="0.3">
      <c r="A439" s="301"/>
      <c r="B439" s="290" t="s">
        <v>561</v>
      </c>
      <c r="C439" s="291"/>
      <c r="D439" s="297"/>
      <c r="E439" s="293">
        <f t="shared" si="28"/>
        <v>0</v>
      </c>
      <c r="F439" s="298">
        <f>IF(E439=1,data!$C$41*D439,0)</f>
        <v>0</v>
      </c>
      <c r="G439" s="334" t="s">
        <v>127</v>
      </c>
      <c r="H439" s="299">
        <f>IF($E439=1,IF($D439&lt;15,VLOOKUP(G439,data!$B$3:$E$32,2,0)*$D439,(VLOOKUP(G439,data!$B$3:$E$32,2,0)*14)+(VLOOKUP(G439,data!$B$3:$E$32,3,0))*($D439-14)),0)</f>
        <v>0</v>
      </c>
      <c r="I439" s="334" t="s">
        <v>127</v>
      </c>
      <c r="J439" s="299">
        <f>IF($E439=1,VLOOKUP(I439,data!$B$35:$D$39,2,0),0)</f>
        <v>0</v>
      </c>
      <c r="K439" s="300">
        <f>IF(AND(H439&lt;&gt;0,J439&lt;&gt;0)=FALSE,0,data!$C$43)</f>
        <v>0</v>
      </c>
      <c r="L439" s="338">
        <f t="shared" si="32"/>
        <v>0</v>
      </c>
      <c r="M439" s="293">
        <f t="shared" si="31"/>
        <v>0</v>
      </c>
      <c r="N439" s="293">
        <f t="shared" si="29"/>
        <v>0</v>
      </c>
      <c r="O439" s="293">
        <f t="shared" si="30"/>
        <v>0</v>
      </c>
    </row>
    <row r="440" spans="1:15" ht="18" hidden="1" customHeight="1" x14ac:dyDescent="0.3">
      <c r="A440" s="301"/>
      <c r="B440" s="290" t="s">
        <v>562</v>
      </c>
      <c r="C440" s="291"/>
      <c r="D440" s="297"/>
      <c r="E440" s="293">
        <f t="shared" si="28"/>
        <v>0</v>
      </c>
      <c r="F440" s="298">
        <f>IF(E440=1,data!$C$41*D440,0)</f>
        <v>0</v>
      </c>
      <c r="G440" s="334" t="s">
        <v>127</v>
      </c>
      <c r="H440" s="299">
        <f>IF($E440=1,IF($D440&lt;15,VLOOKUP(G440,data!$B$3:$E$32,2,0)*$D440,(VLOOKUP(G440,data!$B$3:$E$32,2,0)*14)+(VLOOKUP(G440,data!$B$3:$E$32,3,0))*($D440-14)),0)</f>
        <v>0</v>
      </c>
      <c r="I440" s="334" t="s">
        <v>127</v>
      </c>
      <c r="J440" s="299">
        <f>IF($E440=1,VLOOKUP(I440,data!$B$35:$D$39,2,0),0)</f>
        <v>0</v>
      </c>
      <c r="K440" s="300">
        <f>IF(AND(H440&lt;&gt;0,J440&lt;&gt;0)=FALSE,0,data!$C$43)</f>
        <v>0</v>
      </c>
      <c r="L440" s="338">
        <f t="shared" si="32"/>
        <v>0</v>
      </c>
      <c r="M440" s="293">
        <f t="shared" si="31"/>
        <v>0</v>
      </c>
      <c r="N440" s="293">
        <f t="shared" si="29"/>
        <v>0</v>
      </c>
      <c r="O440" s="293">
        <f t="shared" si="30"/>
        <v>0</v>
      </c>
    </row>
    <row r="441" spans="1:15" ht="18" hidden="1" customHeight="1" x14ac:dyDescent="0.3">
      <c r="A441" s="301"/>
      <c r="B441" s="290" t="s">
        <v>563</v>
      </c>
      <c r="C441" s="291"/>
      <c r="D441" s="297"/>
      <c r="E441" s="293">
        <f t="shared" si="28"/>
        <v>0</v>
      </c>
      <c r="F441" s="298">
        <f>IF(E441=1,data!$C$41*D441,0)</f>
        <v>0</v>
      </c>
      <c r="G441" s="334" t="s">
        <v>127</v>
      </c>
      <c r="H441" s="299">
        <f>IF($E441=1,IF($D441&lt;15,VLOOKUP(G441,data!$B$3:$E$32,2,0)*$D441,(VLOOKUP(G441,data!$B$3:$E$32,2,0)*14)+(VLOOKUP(G441,data!$B$3:$E$32,3,0))*($D441-14)),0)</f>
        <v>0</v>
      </c>
      <c r="I441" s="334" t="s">
        <v>127</v>
      </c>
      <c r="J441" s="299">
        <f>IF($E441=1,VLOOKUP(I441,data!$B$35:$D$39,2,0),0)</f>
        <v>0</v>
      </c>
      <c r="K441" s="300">
        <f>IF(AND(H441&lt;&gt;0,J441&lt;&gt;0)=FALSE,0,data!$C$43)</f>
        <v>0</v>
      </c>
      <c r="L441" s="338">
        <f t="shared" si="32"/>
        <v>0</v>
      </c>
      <c r="M441" s="293">
        <f t="shared" si="31"/>
        <v>0</v>
      </c>
      <c r="N441" s="293">
        <f t="shared" si="29"/>
        <v>0</v>
      </c>
      <c r="O441" s="293">
        <f t="shared" si="30"/>
        <v>0</v>
      </c>
    </row>
    <row r="442" spans="1:15" ht="18" hidden="1" customHeight="1" x14ac:dyDescent="0.3">
      <c r="A442" s="301"/>
      <c r="B442" s="290" t="s">
        <v>564</v>
      </c>
      <c r="C442" s="291"/>
      <c r="D442" s="297"/>
      <c r="E442" s="293">
        <f t="shared" si="28"/>
        <v>0</v>
      </c>
      <c r="F442" s="298">
        <f>IF(E442=1,data!$C$41*D442,0)</f>
        <v>0</v>
      </c>
      <c r="G442" s="334" t="s">
        <v>127</v>
      </c>
      <c r="H442" s="299">
        <f>IF($E442=1,IF($D442&lt;15,VLOOKUP(G442,data!$B$3:$E$32,2,0)*$D442,(VLOOKUP(G442,data!$B$3:$E$32,2,0)*14)+(VLOOKUP(G442,data!$B$3:$E$32,3,0))*($D442-14)),0)</f>
        <v>0</v>
      </c>
      <c r="I442" s="334" t="s">
        <v>127</v>
      </c>
      <c r="J442" s="299">
        <f>IF($E442=1,VLOOKUP(I442,data!$B$35:$D$39,2,0),0)</f>
        <v>0</v>
      </c>
      <c r="K442" s="300">
        <f>IF(AND(H442&lt;&gt;0,J442&lt;&gt;0)=FALSE,0,data!$C$43)</f>
        <v>0</v>
      </c>
      <c r="L442" s="338">
        <f t="shared" si="32"/>
        <v>0</v>
      </c>
      <c r="M442" s="293">
        <f t="shared" si="31"/>
        <v>0</v>
      </c>
      <c r="N442" s="293">
        <f t="shared" si="29"/>
        <v>0</v>
      </c>
      <c r="O442" s="293">
        <f t="shared" si="30"/>
        <v>0</v>
      </c>
    </row>
    <row r="443" spans="1:15" ht="18" hidden="1" customHeight="1" x14ac:dyDescent="0.3">
      <c r="A443" s="301"/>
      <c r="B443" s="290" t="s">
        <v>565</v>
      </c>
      <c r="C443" s="291"/>
      <c r="D443" s="297"/>
      <c r="E443" s="293">
        <f t="shared" si="28"/>
        <v>0</v>
      </c>
      <c r="F443" s="298">
        <f>IF(E443=1,data!$C$41*D443,0)</f>
        <v>0</v>
      </c>
      <c r="G443" s="334" t="s">
        <v>127</v>
      </c>
      <c r="H443" s="299">
        <f>IF($E443=1,IF($D443&lt;15,VLOOKUP(G443,data!$B$3:$E$32,2,0)*$D443,(VLOOKUP(G443,data!$B$3:$E$32,2,0)*14)+(VLOOKUP(G443,data!$B$3:$E$32,3,0))*($D443-14)),0)</f>
        <v>0</v>
      </c>
      <c r="I443" s="334" t="s">
        <v>127</v>
      </c>
      <c r="J443" s="299">
        <f>IF($E443=1,VLOOKUP(I443,data!$B$35:$D$39,2,0),0)</f>
        <v>0</v>
      </c>
      <c r="K443" s="300">
        <f>IF(AND(H443&lt;&gt;0,J443&lt;&gt;0)=FALSE,0,data!$C$43)</f>
        <v>0</v>
      </c>
      <c r="L443" s="338">
        <f t="shared" si="32"/>
        <v>0</v>
      </c>
      <c r="M443" s="293">
        <f t="shared" si="31"/>
        <v>0</v>
      </c>
      <c r="N443" s="293">
        <f t="shared" si="29"/>
        <v>0</v>
      </c>
      <c r="O443" s="293">
        <f t="shared" si="30"/>
        <v>0</v>
      </c>
    </row>
    <row r="444" spans="1:15" ht="18" hidden="1" customHeight="1" x14ac:dyDescent="0.3">
      <c r="A444" s="301"/>
      <c r="B444" s="290" t="s">
        <v>566</v>
      </c>
      <c r="C444" s="291"/>
      <c r="D444" s="297"/>
      <c r="E444" s="293">
        <f t="shared" si="28"/>
        <v>0</v>
      </c>
      <c r="F444" s="298">
        <f>IF(E444=1,data!$C$41*D444,0)</f>
        <v>0</v>
      </c>
      <c r="G444" s="334" t="s">
        <v>127</v>
      </c>
      <c r="H444" s="299">
        <f>IF($E444=1,IF($D444&lt;15,VLOOKUP(G444,data!$B$3:$E$32,2,0)*$D444,(VLOOKUP(G444,data!$B$3:$E$32,2,0)*14)+(VLOOKUP(G444,data!$B$3:$E$32,3,0))*($D444-14)),0)</f>
        <v>0</v>
      </c>
      <c r="I444" s="334" t="s">
        <v>127</v>
      </c>
      <c r="J444" s="299">
        <f>IF($E444=1,VLOOKUP(I444,data!$B$35:$D$39,2,0),0)</f>
        <v>0</v>
      </c>
      <c r="K444" s="300">
        <f>IF(AND(H444&lt;&gt;0,J444&lt;&gt;0)=FALSE,0,data!$C$43)</f>
        <v>0</v>
      </c>
      <c r="L444" s="338">
        <f t="shared" si="32"/>
        <v>0</v>
      </c>
      <c r="M444" s="293">
        <f t="shared" si="31"/>
        <v>0</v>
      </c>
      <c r="N444" s="293">
        <f t="shared" si="29"/>
        <v>0</v>
      </c>
      <c r="O444" s="293">
        <f t="shared" si="30"/>
        <v>0</v>
      </c>
    </row>
    <row r="445" spans="1:15" ht="18" hidden="1" customHeight="1" x14ac:dyDescent="0.3">
      <c r="A445" s="301"/>
      <c r="B445" s="290" t="s">
        <v>567</v>
      </c>
      <c r="C445" s="291"/>
      <c r="D445" s="297"/>
      <c r="E445" s="293">
        <f t="shared" si="28"/>
        <v>0</v>
      </c>
      <c r="F445" s="298">
        <f>IF(E445=1,data!$C$41*D445,0)</f>
        <v>0</v>
      </c>
      <c r="G445" s="334" t="s">
        <v>127</v>
      </c>
      <c r="H445" s="299">
        <f>IF($E445=1,IF($D445&lt;15,VLOOKUP(G445,data!$B$3:$E$32,2,0)*$D445,(VLOOKUP(G445,data!$B$3:$E$32,2,0)*14)+(VLOOKUP(G445,data!$B$3:$E$32,3,0))*($D445-14)),0)</f>
        <v>0</v>
      </c>
      <c r="I445" s="334" t="s">
        <v>127</v>
      </c>
      <c r="J445" s="299">
        <f>IF($E445=1,VLOOKUP(I445,data!$B$35:$D$39,2,0),0)</f>
        <v>0</v>
      </c>
      <c r="K445" s="300">
        <f>IF(AND(H445&lt;&gt;0,J445&lt;&gt;0)=FALSE,0,data!$C$43)</f>
        <v>0</v>
      </c>
      <c r="L445" s="338">
        <f t="shared" si="32"/>
        <v>0</v>
      </c>
      <c r="M445" s="293">
        <f t="shared" si="31"/>
        <v>0</v>
      </c>
      <c r="N445" s="293">
        <f t="shared" si="29"/>
        <v>0</v>
      </c>
      <c r="O445" s="293">
        <f t="shared" si="30"/>
        <v>0</v>
      </c>
    </row>
    <row r="446" spans="1:15" ht="18" hidden="1" customHeight="1" x14ac:dyDescent="0.3">
      <c r="A446" s="301"/>
      <c r="B446" s="290" t="s">
        <v>568</v>
      </c>
      <c r="C446" s="291"/>
      <c r="D446" s="297"/>
      <c r="E446" s="293">
        <f t="shared" si="28"/>
        <v>0</v>
      </c>
      <c r="F446" s="298">
        <f>IF(E446=1,data!$C$41*D446,0)</f>
        <v>0</v>
      </c>
      <c r="G446" s="334" t="s">
        <v>127</v>
      </c>
      <c r="H446" s="299">
        <f>IF($E446=1,IF($D446&lt;15,VLOOKUP(G446,data!$B$3:$E$32,2,0)*$D446,(VLOOKUP(G446,data!$B$3:$E$32,2,0)*14)+(VLOOKUP(G446,data!$B$3:$E$32,3,0))*($D446-14)),0)</f>
        <v>0</v>
      </c>
      <c r="I446" s="334" t="s">
        <v>127</v>
      </c>
      <c r="J446" s="299">
        <f>IF($E446=1,VLOOKUP(I446,data!$B$35:$D$39,2,0),0)</f>
        <v>0</v>
      </c>
      <c r="K446" s="300">
        <f>IF(AND(H446&lt;&gt;0,J446&lt;&gt;0)=FALSE,0,data!$C$43)</f>
        <v>0</v>
      </c>
      <c r="L446" s="338">
        <f t="shared" si="32"/>
        <v>0</v>
      </c>
      <c r="M446" s="293">
        <f t="shared" si="31"/>
        <v>0</v>
      </c>
      <c r="N446" s="293">
        <f t="shared" si="29"/>
        <v>0</v>
      </c>
      <c r="O446" s="293">
        <f t="shared" si="30"/>
        <v>0</v>
      </c>
    </row>
    <row r="447" spans="1:15" ht="18" hidden="1" customHeight="1" x14ac:dyDescent="0.3">
      <c r="A447" s="301"/>
      <c r="B447" s="290" t="s">
        <v>569</v>
      </c>
      <c r="C447" s="291"/>
      <c r="D447" s="297"/>
      <c r="E447" s="293">
        <f t="shared" si="28"/>
        <v>0</v>
      </c>
      <c r="F447" s="298">
        <f>IF(E447=1,data!$C$41*D447,0)</f>
        <v>0</v>
      </c>
      <c r="G447" s="334" t="s">
        <v>127</v>
      </c>
      <c r="H447" s="299">
        <f>IF($E447=1,IF($D447&lt;15,VLOOKUP(G447,data!$B$3:$E$32,2,0)*$D447,(VLOOKUP(G447,data!$B$3:$E$32,2,0)*14)+(VLOOKUP(G447,data!$B$3:$E$32,3,0))*($D447-14)),0)</f>
        <v>0</v>
      </c>
      <c r="I447" s="334" t="s">
        <v>127</v>
      </c>
      <c r="J447" s="299">
        <f>IF($E447=1,VLOOKUP(I447,data!$B$35:$D$39,2,0),0)</f>
        <v>0</v>
      </c>
      <c r="K447" s="300">
        <f>IF(AND(H447&lt;&gt;0,J447&lt;&gt;0)=FALSE,0,data!$C$43)</f>
        <v>0</v>
      </c>
      <c r="L447" s="338">
        <f t="shared" si="32"/>
        <v>0</v>
      </c>
      <c r="M447" s="293">
        <f t="shared" si="31"/>
        <v>0</v>
      </c>
      <c r="N447" s="293">
        <f t="shared" si="29"/>
        <v>0</v>
      </c>
      <c r="O447" s="293">
        <f t="shared" si="30"/>
        <v>0</v>
      </c>
    </row>
    <row r="448" spans="1:15" ht="18" hidden="1" customHeight="1" x14ac:dyDescent="0.3">
      <c r="A448" s="301"/>
      <c r="B448" s="290" t="s">
        <v>570</v>
      </c>
      <c r="C448" s="291"/>
      <c r="D448" s="297"/>
      <c r="E448" s="293">
        <f t="shared" si="28"/>
        <v>0</v>
      </c>
      <c r="F448" s="298">
        <f>IF(E448=1,data!$C$41*D448,0)</f>
        <v>0</v>
      </c>
      <c r="G448" s="334" t="s">
        <v>127</v>
      </c>
      <c r="H448" s="299">
        <f>IF($E448=1,IF($D448&lt;15,VLOOKUP(G448,data!$B$3:$E$32,2,0)*$D448,(VLOOKUP(G448,data!$B$3:$E$32,2,0)*14)+(VLOOKUP(G448,data!$B$3:$E$32,3,0))*($D448-14)),0)</f>
        <v>0</v>
      </c>
      <c r="I448" s="334" t="s">
        <v>127</v>
      </c>
      <c r="J448" s="299">
        <f>IF($E448=1,VLOOKUP(I448,data!$B$35:$D$39,2,0),0)</f>
        <v>0</v>
      </c>
      <c r="K448" s="300">
        <f>IF(AND(H448&lt;&gt;0,J448&lt;&gt;0)=FALSE,0,data!$C$43)</f>
        <v>0</v>
      </c>
      <c r="L448" s="338">
        <f t="shared" si="32"/>
        <v>0</v>
      </c>
      <c r="M448" s="293">
        <f t="shared" si="31"/>
        <v>0</v>
      </c>
      <c r="N448" s="293">
        <f t="shared" si="29"/>
        <v>0</v>
      </c>
      <c r="O448" s="293">
        <f t="shared" si="30"/>
        <v>0</v>
      </c>
    </row>
    <row r="449" spans="1:15" ht="18" hidden="1" customHeight="1" x14ac:dyDescent="0.3">
      <c r="A449" s="301"/>
      <c r="B449" s="290" t="s">
        <v>571</v>
      </c>
      <c r="C449" s="291"/>
      <c r="D449" s="297"/>
      <c r="E449" s="293">
        <f t="shared" si="28"/>
        <v>0</v>
      </c>
      <c r="F449" s="298">
        <f>IF(E449=1,data!$C$41*D449,0)</f>
        <v>0</v>
      </c>
      <c r="G449" s="334" t="s">
        <v>127</v>
      </c>
      <c r="H449" s="299">
        <f>IF($E449=1,IF($D449&lt;15,VLOOKUP(G449,data!$B$3:$E$32,2,0)*$D449,(VLOOKUP(G449,data!$B$3:$E$32,2,0)*14)+(VLOOKUP(G449,data!$B$3:$E$32,3,0))*($D449-14)),0)</f>
        <v>0</v>
      </c>
      <c r="I449" s="334" t="s">
        <v>127</v>
      </c>
      <c r="J449" s="299">
        <f>IF($E449=1,VLOOKUP(I449,data!$B$35:$D$39,2,0),0)</f>
        <v>0</v>
      </c>
      <c r="K449" s="300">
        <f>IF(AND(H449&lt;&gt;0,J449&lt;&gt;0)=FALSE,0,data!$C$43)</f>
        <v>0</v>
      </c>
      <c r="L449" s="338">
        <f t="shared" si="32"/>
        <v>0</v>
      </c>
      <c r="M449" s="293">
        <f t="shared" si="31"/>
        <v>0</v>
      </c>
      <c r="N449" s="293">
        <f t="shared" si="29"/>
        <v>0</v>
      </c>
      <c r="O449" s="293">
        <f t="shared" si="30"/>
        <v>0</v>
      </c>
    </row>
    <row r="450" spans="1:15" ht="18" hidden="1" customHeight="1" x14ac:dyDescent="0.3">
      <c r="A450" s="301"/>
      <c r="B450" s="290" t="s">
        <v>572</v>
      </c>
      <c r="C450" s="291"/>
      <c r="D450" s="297"/>
      <c r="E450" s="293">
        <f t="shared" si="28"/>
        <v>0</v>
      </c>
      <c r="F450" s="298">
        <f>IF(E450=1,data!$C$41*D450,0)</f>
        <v>0</v>
      </c>
      <c r="G450" s="334" t="s">
        <v>127</v>
      </c>
      <c r="H450" s="299">
        <f>IF($E450=1,IF($D450&lt;15,VLOOKUP(G450,data!$B$3:$E$32,2,0)*$D450,(VLOOKUP(G450,data!$B$3:$E$32,2,0)*14)+(VLOOKUP(G450,data!$B$3:$E$32,3,0))*($D450-14)),0)</f>
        <v>0</v>
      </c>
      <c r="I450" s="334" t="s">
        <v>127</v>
      </c>
      <c r="J450" s="299">
        <f>IF($E450=1,VLOOKUP(I450,data!$B$35:$D$39,2,0),0)</f>
        <v>0</v>
      </c>
      <c r="K450" s="300">
        <f>IF(AND(H450&lt;&gt;0,J450&lt;&gt;0)=FALSE,0,data!$C$43)</f>
        <v>0</v>
      </c>
      <c r="L450" s="338">
        <f t="shared" si="32"/>
        <v>0</v>
      </c>
      <c r="M450" s="293">
        <f t="shared" si="31"/>
        <v>0</v>
      </c>
      <c r="N450" s="293">
        <f t="shared" si="29"/>
        <v>0</v>
      </c>
      <c r="O450" s="293">
        <f t="shared" si="30"/>
        <v>0</v>
      </c>
    </row>
    <row r="451" spans="1:15" ht="18" hidden="1" customHeight="1" x14ac:dyDescent="0.3">
      <c r="A451" s="301"/>
      <c r="B451" s="290" t="s">
        <v>573</v>
      </c>
      <c r="C451" s="291"/>
      <c r="D451" s="297"/>
      <c r="E451" s="293">
        <f t="shared" si="28"/>
        <v>0</v>
      </c>
      <c r="F451" s="298">
        <f>IF(E451=1,data!$C$41*D451,0)</f>
        <v>0</v>
      </c>
      <c r="G451" s="334" t="s">
        <v>127</v>
      </c>
      <c r="H451" s="299">
        <f>IF($E451=1,IF($D451&lt;15,VLOOKUP(G451,data!$B$3:$E$32,2,0)*$D451,(VLOOKUP(G451,data!$B$3:$E$32,2,0)*14)+(VLOOKUP(G451,data!$B$3:$E$32,3,0))*($D451-14)),0)</f>
        <v>0</v>
      </c>
      <c r="I451" s="334" t="s">
        <v>127</v>
      </c>
      <c r="J451" s="299">
        <f>IF($E451=1,VLOOKUP(I451,data!$B$35:$D$39,2,0),0)</f>
        <v>0</v>
      </c>
      <c r="K451" s="300">
        <f>IF(AND(H451&lt;&gt;0,J451&lt;&gt;0)=FALSE,0,data!$C$43)</f>
        <v>0</v>
      </c>
      <c r="L451" s="338">
        <f t="shared" si="32"/>
        <v>0</v>
      </c>
      <c r="M451" s="293">
        <f t="shared" si="31"/>
        <v>0</v>
      </c>
      <c r="N451" s="293">
        <f t="shared" si="29"/>
        <v>0</v>
      </c>
      <c r="O451" s="293">
        <f t="shared" si="30"/>
        <v>0</v>
      </c>
    </row>
    <row r="452" spans="1:15" ht="18" hidden="1" customHeight="1" x14ac:dyDescent="0.3">
      <c r="A452" s="301"/>
      <c r="B452" s="290" t="s">
        <v>574</v>
      </c>
      <c r="C452" s="291"/>
      <c r="D452" s="297"/>
      <c r="E452" s="293">
        <f t="shared" si="28"/>
        <v>0</v>
      </c>
      <c r="F452" s="298">
        <f>IF(E452=1,data!$C$41*D452,0)</f>
        <v>0</v>
      </c>
      <c r="G452" s="334" t="s">
        <v>127</v>
      </c>
      <c r="H452" s="299">
        <f>IF($E452=1,IF($D452&lt;15,VLOOKUP(G452,data!$B$3:$E$32,2,0)*$D452,(VLOOKUP(G452,data!$B$3:$E$32,2,0)*14)+(VLOOKUP(G452,data!$B$3:$E$32,3,0))*($D452-14)),0)</f>
        <v>0</v>
      </c>
      <c r="I452" s="334" t="s">
        <v>127</v>
      </c>
      <c r="J452" s="299">
        <f>IF($E452=1,VLOOKUP(I452,data!$B$35:$D$39,2,0),0)</f>
        <v>0</v>
      </c>
      <c r="K452" s="300">
        <f>IF(AND(H452&lt;&gt;0,J452&lt;&gt;0)=FALSE,0,data!$C$43)</f>
        <v>0</v>
      </c>
      <c r="L452" s="338">
        <f t="shared" si="32"/>
        <v>0</v>
      </c>
      <c r="M452" s="293">
        <f t="shared" si="31"/>
        <v>0</v>
      </c>
      <c r="N452" s="293">
        <f t="shared" si="29"/>
        <v>0</v>
      </c>
      <c r="O452" s="293">
        <f t="shared" si="30"/>
        <v>0</v>
      </c>
    </row>
    <row r="453" spans="1:15" ht="18" hidden="1" customHeight="1" x14ac:dyDescent="0.3">
      <c r="A453" s="301"/>
      <c r="B453" s="290" t="s">
        <v>575</v>
      </c>
      <c r="C453" s="291"/>
      <c r="D453" s="297"/>
      <c r="E453" s="293">
        <f t="shared" si="28"/>
        <v>0</v>
      </c>
      <c r="F453" s="298">
        <f>IF(E453=1,data!$C$41*D453,0)</f>
        <v>0</v>
      </c>
      <c r="G453" s="334" t="s">
        <v>127</v>
      </c>
      <c r="H453" s="299">
        <f>IF($E453=1,IF($D453&lt;15,VLOOKUP(G453,data!$B$3:$E$32,2,0)*$D453,(VLOOKUP(G453,data!$B$3:$E$32,2,0)*14)+(VLOOKUP(G453,data!$B$3:$E$32,3,0))*($D453-14)),0)</f>
        <v>0</v>
      </c>
      <c r="I453" s="334" t="s">
        <v>127</v>
      </c>
      <c r="J453" s="299">
        <f>IF($E453=1,VLOOKUP(I453,data!$B$35:$D$39,2,0),0)</f>
        <v>0</v>
      </c>
      <c r="K453" s="300">
        <f>IF(AND(H453&lt;&gt;0,J453&lt;&gt;0)=FALSE,0,data!$C$43)</f>
        <v>0</v>
      </c>
      <c r="L453" s="338">
        <f t="shared" si="32"/>
        <v>0</v>
      </c>
      <c r="M453" s="293">
        <f t="shared" si="31"/>
        <v>0</v>
      </c>
      <c r="N453" s="293">
        <f t="shared" si="29"/>
        <v>0</v>
      </c>
      <c r="O453" s="293">
        <f t="shared" si="30"/>
        <v>0</v>
      </c>
    </row>
    <row r="454" spans="1:15" ht="18" hidden="1" customHeight="1" x14ac:dyDescent="0.3">
      <c r="A454" s="301"/>
      <c r="B454" s="290" t="s">
        <v>576</v>
      </c>
      <c r="C454" s="291"/>
      <c r="D454" s="297"/>
      <c r="E454" s="293">
        <f t="shared" si="28"/>
        <v>0</v>
      </c>
      <c r="F454" s="298">
        <f>IF(E454=1,data!$C$41*D454,0)</f>
        <v>0</v>
      </c>
      <c r="G454" s="334" t="s">
        <v>127</v>
      </c>
      <c r="H454" s="299">
        <f>IF($E454=1,IF($D454&lt;15,VLOOKUP(G454,data!$B$3:$E$32,2,0)*$D454,(VLOOKUP(G454,data!$B$3:$E$32,2,0)*14)+(VLOOKUP(G454,data!$B$3:$E$32,3,0))*($D454-14)),0)</f>
        <v>0</v>
      </c>
      <c r="I454" s="334" t="s">
        <v>127</v>
      </c>
      <c r="J454" s="299">
        <f>IF($E454=1,VLOOKUP(I454,data!$B$35:$D$39,2,0),0)</f>
        <v>0</v>
      </c>
      <c r="K454" s="300">
        <f>IF(AND(H454&lt;&gt;0,J454&lt;&gt;0)=FALSE,0,data!$C$43)</f>
        <v>0</v>
      </c>
      <c r="L454" s="338">
        <f t="shared" si="32"/>
        <v>0</v>
      </c>
      <c r="M454" s="293">
        <f t="shared" si="31"/>
        <v>0</v>
      </c>
      <c r="N454" s="293">
        <f t="shared" si="29"/>
        <v>0</v>
      </c>
      <c r="O454" s="293">
        <f t="shared" si="30"/>
        <v>0</v>
      </c>
    </row>
    <row r="455" spans="1:15" ht="18" hidden="1" customHeight="1" x14ac:dyDescent="0.3">
      <c r="A455" s="301"/>
      <c r="B455" s="290" t="s">
        <v>577</v>
      </c>
      <c r="C455" s="291"/>
      <c r="D455" s="297"/>
      <c r="E455" s="293">
        <f t="shared" si="28"/>
        <v>0</v>
      </c>
      <c r="F455" s="298">
        <f>IF(E455=1,data!$C$41*D455,0)</f>
        <v>0</v>
      </c>
      <c r="G455" s="334" t="s">
        <v>127</v>
      </c>
      <c r="H455" s="299">
        <f>IF($E455=1,IF($D455&lt;15,VLOOKUP(G455,data!$B$3:$E$32,2,0)*$D455,(VLOOKUP(G455,data!$B$3:$E$32,2,0)*14)+(VLOOKUP(G455,data!$B$3:$E$32,3,0))*($D455-14)),0)</f>
        <v>0</v>
      </c>
      <c r="I455" s="334" t="s">
        <v>127</v>
      </c>
      <c r="J455" s="299">
        <f>IF($E455=1,VLOOKUP(I455,data!$B$35:$D$39,2,0),0)</f>
        <v>0</v>
      </c>
      <c r="K455" s="300">
        <f>IF(AND(H455&lt;&gt;0,J455&lt;&gt;0)=FALSE,0,data!$C$43)</f>
        <v>0</v>
      </c>
      <c r="L455" s="338">
        <f t="shared" si="32"/>
        <v>0</v>
      </c>
      <c r="M455" s="293">
        <f t="shared" si="31"/>
        <v>0</v>
      </c>
      <c r="N455" s="293">
        <f t="shared" si="29"/>
        <v>0</v>
      </c>
      <c r="O455" s="293">
        <f t="shared" si="30"/>
        <v>0</v>
      </c>
    </row>
    <row r="456" spans="1:15" ht="18" hidden="1" customHeight="1" x14ac:dyDescent="0.3">
      <c r="A456" s="301"/>
      <c r="B456" s="290" t="s">
        <v>578</v>
      </c>
      <c r="C456" s="291"/>
      <c r="D456" s="297"/>
      <c r="E456" s="293">
        <f t="shared" ref="E456:E506" si="33">IF(C456&gt;0,IF(D456&gt;0,1,0),0)</f>
        <v>0</v>
      </c>
      <c r="F456" s="298">
        <f>IF(E456=1,data!$C$41*D456,0)</f>
        <v>0</v>
      </c>
      <c r="G456" s="334" t="s">
        <v>127</v>
      </c>
      <c r="H456" s="299">
        <f>IF($E456=1,IF($D456&lt;15,VLOOKUP(G456,data!$B$3:$E$32,2,0)*$D456,(VLOOKUP(G456,data!$B$3:$E$32,2,0)*14)+(VLOOKUP(G456,data!$B$3:$E$32,3,0))*($D456-14)),0)</f>
        <v>0</v>
      </c>
      <c r="I456" s="334" t="s">
        <v>127</v>
      </c>
      <c r="J456" s="299">
        <f>IF($E456=1,VLOOKUP(I456,data!$B$35:$D$39,2,0),0)</f>
        <v>0</v>
      </c>
      <c r="K456" s="300">
        <f>IF(AND(H456&lt;&gt;0,J456&lt;&gt;0)=FALSE,0,data!$C$43)</f>
        <v>0</v>
      </c>
      <c r="L456" s="338">
        <f t="shared" si="32"/>
        <v>0</v>
      </c>
      <c r="M456" s="293">
        <f t="shared" si="31"/>
        <v>0</v>
      </c>
      <c r="N456" s="293">
        <f t="shared" ref="N456:N506" si="34">IF(M456=1,D456,0)</f>
        <v>0</v>
      </c>
      <c r="O456" s="293">
        <f t="shared" ref="O456:O506" si="35">IF(OR(G456="Spojené Království",G456="Norsko",G456="Island"),L456,0)</f>
        <v>0</v>
      </c>
    </row>
    <row r="457" spans="1:15" ht="18" hidden="1" customHeight="1" x14ac:dyDescent="0.3">
      <c r="A457" s="301"/>
      <c r="B457" s="290" t="s">
        <v>579</v>
      </c>
      <c r="C457" s="291"/>
      <c r="D457" s="297"/>
      <c r="E457" s="293">
        <f t="shared" si="33"/>
        <v>0</v>
      </c>
      <c r="F457" s="298">
        <f>IF(E457=1,data!$C$41*D457,0)</f>
        <v>0</v>
      </c>
      <c r="G457" s="334" t="s">
        <v>127</v>
      </c>
      <c r="H457" s="299">
        <f>IF($E457=1,IF($D457&lt;15,VLOOKUP(G457,data!$B$3:$E$32,2,0)*$D457,(VLOOKUP(G457,data!$B$3:$E$32,2,0)*14)+(VLOOKUP(G457,data!$B$3:$E$32,3,0))*($D457-14)),0)</f>
        <v>0</v>
      </c>
      <c r="I457" s="334" t="s">
        <v>127</v>
      </c>
      <c r="J457" s="299">
        <f>IF($E457=1,VLOOKUP(I457,data!$B$35:$D$39,2,0),0)</f>
        <v>0</v>
      </c>
      <c r="K457" s="300">
        <f>IF(AND(H457&lt;&gt;0,J457&lt;&gt;0)=FALSE,0,data!$C$43)</f>
        <v>0</v>
      </c>
      <c r="L457" s="338">
        <f t="shared" si="32"/>
        <v>0</v>
      </c>
      <c r="M457" s="293">
        <f t="shared" si="31"/>
        <v>0</v>
      </c>
      <c r="N457" s="293">
        <f t="shared" si="34"/>
        <v>0</v>
      </c>
      <c r="O457" s="293">
        <f t="shared" si="35"/>
        <v>0</v>
      </c>
    </row>
    <row r="458" spans="1:15" ht="18" hidden="1" customHeight="1" x14ac:dyDescent="0.3">
      <c r="A458" s="301"/>
      <c r="B458" s="290" t="s">
        <v>580</v>
      </c>
      <c r="C458" s="291"/>
      <c r="D458" s="297"/>
      <c r="E458" s="293">
        <f t="shared" si="33"/>
        <v>0</v>
      </c>
      <c r="F458" s="298">
        <f>IF(E458=1,data!$C$41*D458,0)</f>
        <v>0</v>
      </c>
      <c r="G458" s="334" t="s">
        <v>127</v>
      </c>
      <c r="H458" s="299">
        <f>IF($E458=1,IF($D458&lt;15,VLOOKUP(G458,data!$B$3:$E$32,2,0)*$D458,(VLOOKUP(G458,data!$B$3:$E$32,2,0)*14)+(VLOOKUP(G458,data!$B$3:$E$32,3,0))*($D458-14)),0)</f>
        <v>0</v>
      </c>
      <c r="I458" s="334" t="s">
        <v>127</v>
      </c>
      <c r="J458" s="299">
        <f>IF($E458=1,VLOOKUP(I458,data!$B$35:$D$39,2,0),0)</f>
        <v>0</v>
      </c>
      <c r="K458" s="300">
        <f>IF(AND(H458&lt;&gt;0,J458&lt;&gt;0)=FALSE,0,data!$C$43)</f>
        <v>0</v>
      </c>
      <c r="L458" s="338">
        <f t="shared" si="32"/>
        <v>0</v>
      </c>
      <c r="M458" s="293">
        <f t="shared" si="31"/>
        <v>0</v>
      </c>
      <c r="N458" s="293">
        <f t="shared" si="34"/>
        <v>0</v>
      </c>
      <c r="O458" s="293">
        <f t="shared" si="35"/>
        <v>0</v>
      </c>
    </row>
    <row r="459" spans="1:15" ht="18" hidden="1" customHeight="1" x14ac:dyDescent="0.3">
      <c r="A459" s="301"/>
      <c r="B459" s="290" t="s">
        <v>581</v>
      </c>
      <c r="C459" s="291"/>
      <c r="D459" s="297"/>
      <c r="E459" s="293">
        <f t="shared" si="33"/>
        <v>0</v>
      </c>
      <c r="F459" s="298">
        <f>IF(E459=1,data!$C$41*D459,0)</f>
        <v>0</v>
      </c>
      <c r="G459" s="334" t="s">
        <v>127</v>
      </c>
      <c r="H459" s="299">
        <f>IF($E459=1,IF($D459&lt;15,VLOOKUP(G459,data!$B$3:$E$32,2,0)*$D459,(VLOOKUP(G459,data!$B$3:$E$32,2,0)*14)+(VLOOKUP(G459,data!$B$3:$E$32,3,0))*($D459-14)),0)</f>
        <v>0</v>
      </c>
      <c r="I459" s="334" t="s">
        <v>127</v>
      </c>
      <c r="J459" s="299">
        <f>IF($E459=1,VLOOKUP(I459,data!$B$35:$D$39,2,0),0)</f>
        <v>0</v>
      </c>
      <c r="K459" s="300">
        <f>IF(AND(H459&lt;&gt;0,J459&lt;&gt;0)=FALSE,0,data!$C$43)</f>
        <v>0</v>
      </c>
      <c r="L459" s="338">
        <f t="shared" si="32"/>
        <v>0</v>
      </c>
      <c r="M459" s="293">
        <f t="shared" si="31"/>
        <v>0</v>
      </c>
      <c r="N459" s="293">
        <f t="shared" si="34"/>
        <v>0</v>
      </c>
      <c r="O459" s="293">
        <f t="shared" si="35"/>
        <v>0</v>
      </c>
    </row>
    <row r="460" spans="1:15" ht="18" hidden="1" customHeight="1" x14ac:dyDescent="0.3">
      <c r="A460" s="301"/>
      <c r="B460" s="290" t="s">
        <v>582</v>
      </c>
      <c r="C460" s="291"/>
      <c r="D460" s="297"/>
      <c r="E460" s="293">
        <f t="shared" si="33"/>
        <v>0</v>
      </c>
      <c r="F460" s="298">
        <f>IF(E460=1,data!$C$41*D460,0)</f>
        <v>0</v>
      </c>
      <c r="G460" s="334" t="s">
        <v>127</v>
      </c>
      <c r="H460" s="299">
        <f>IF($E460=1,IF($D460&lt;15,VLOOKUP(G460,data!$B$3:$E$32,2,0)*$D460,(VLOOKUP(G460,data!$B$3:$E$32,2,0)*14)+(VLOOKUP(G460,data!$B$3:$E$32,3,0))*($D460-14)),0)</f>
        <v>0</v>
      </c>
      <c r="I460" s="334" t="s">
        <v>127</v>
      </c>
      <c r="J460" s="299">
        <f>IF($E460=1,VLOOKUP(I460,data!$B$35:$D$39,2,0),0)</f>
        <v>0</v>
      </c>
      <c r="K460" s="300">
        <f>IF(AND(H460&lt;&gt;0,J460&lt;&gt;0)=FALSE,0,data!$C$43)</f>
        <v>0</v>
      </c>
      <c r="L460" s="338">
        <f t="shared" si="32"/>
        <v>0</v>
      </c>
      <c r="M460" s="293">
        <f t="shared" si="31"/>
        <v>0</v>
      </c>
      <c r="N460" s="293">
        <f t="shared" si="34"/>
        <v>0</v>
      </c>
      <c r="O460" s="293">
        <f t="shared" si="35"/>
        <v>0</v>
      </c>
    </row>
    <row r="461" spans="1:15" ht="18" hidden="1" customHeight="1" x14ac:dyDescent="0.3">
      <c r="A461" s="301"/>
      <c r="B461" s="290" t="s">
        <v>583</v>
      </c>
      <c r="C461" s="291"/>
      <c r="D461" s="297"/>
      <c r="E461" s="293">
        <f t="shared" si="33"/>
        <v>0</v>
      </c>
      <c r="F461" s="298">
        <f>IF(E461=1,data!$C$41*D461,0)</f>
        <v>0</v>
      </c>
      <c r="G461" s="334" t="s">
        <v>127</v>
      </c>
      <c r="H461" s="299">
        <f>IF($E461=1,IF($D461&lt;15,VLOOKUP(G461,data!$B$3:$E$32,2,0)*$D461,(VLOOKUP(G461,data!$B$3:$E$32,2,0)*14)+(VLOOKUP(G461,data!$B$3:$E$32,3,0))*($D461-14)),0)</f>
        <v>0</v>
      </c>
      <c r="I461" s="334" t="s">
        <v>127</v>
      </c>
      <c r="J461" s="299">
        <f>IF($E461=1,VLOOKUP(I461,data!$B$35:$D$39,2,0),0)</f>
        <v>0</v>
      </c>
      <c r="K461" s="300">
        <f>IF(AND(H461&lt;&gt;0,J461&lt;&gt;0)=FALSE,0,data!$C$43)</f>
        <v>0</v>
      </c>
      <c r="L461" s="338">
        <f t="shared" si="32"/>
        <v>0</v>
      </c>
      <c r="M461" s="293">
        <f t="shared" si="31"/>
        <v>0</v>
      </c>
      <c r="N461" s="293">
        <f t="shared" si="34"/>
        <v>0</v>
      </c>
      <c r="O461" s="293">
        <f t="shared" si="35"/>
        <v>0</v>
      </c>
    </row>
    <row r="462" spans="1:15" ht="18" hidden="1" customHeight="1" x14ac:dyDescent="0.3">
      <c r="A462" s="301"/>
      <c r="B462" s="290" t="s">
        <v>584</v>
      </c>
      <c r="C462" s="291"/>
      <c r="D462" s="297"/>
      <c r="E462" s="293">
        <f t="shared" si="33"/>
        <v>0</v>
      </c>
      <c r="F462" s="298">
        <f>IF(E462=1,data!$C$41*D462,0)</f>
        <v>0</v>
      </c>
      <c r="G462" s="334" t="s">
        <v>127</v>
      </c>
      <c r="H462" s="299">
        <f>IF($E462=1,IF($D462&lt;15,VLOOKUP(G462,data!$B$3:$E$32,2,0)*$D462,(VLOOKUP(G462,data!$B$3:$E$32,2,0)*14)+(VLOOKUP(G462,data!$B$3:$E$32,3,0))*($D462-14)),0)</f>
        <v>0</v>
      </c>
      <c r="I462" s="334" t="s">
        <v>127</v>
      </c>
      <c r="J462" s="299">
        <f>IF($E462=1,VLOOKUP(I462,data!$B$35:$D$39,2,0),0)</f>
        <v>0</v>
      </c>
      <c r="K462" s="300">
        <f>IF(AND(H462&lt;&gt;0,J462&lt;&gt;0)=FALSE,0,data!$C$43)</f>
        <v>0</v>
      </c>
      <c r="L462" s="338">
        <f t="shared" si="32"/>
        <v>0</v>
      </c>
      <c r="M462" s="293">
        <f t="shared" si="31"/>
        <v>0</v>
      </c>
      <c r="N462" s="293">
        <f t="shared" si="34"/>
        <v>0</v>
      </c>
      <c r="O462" s="293">
        <f t="shared" si="35"/>
        <v>0</v>
      </c>
    </row>
    <row r="463" spans="1:15" ht="18" hidden="1" customHeight="1" x14ac:dyDescent="0.3">
      <c r="A463" s="301"/>
      <c r="B463" s="290" t="s">
        <v>585</v>
      </c>
      <c r="C463" s="291"/>
      <c r="D463" s="297"/>
      <c r="E463" s="293">
        <f t="shared" si="33"/>
        <v>0</v>
      </c>
      <c r="F463" s="298">
        <f>IF(E463=1,data!$C$41*D463,0)</f>
        <v>0</v>
      </c>
      <c r="G463" s="334" t="s">
        <v>127</v>
      </c>
      <c r="H463" s="299">
        <f>IF($E463=1,IF($D463&lt;15,VLOOKUP(G463,data!$B$3:$E$32,2,0)*$D463,(VLOOKUP(G463,data!$B$3:$E$32,2,0)*14)+(VLOOKUP(G463,data!$B$3:$E$32,3,0))*($D463-14)),0)</f>
        <v>0</v>
      </c>
      <c r="I463" s="334" t="s">
        <v>127</v>
      </c>
      <c r="J463" s="299">
        <f>IF($E463=1,VLOOKUP(I463,data!$B$35:$D$39,2,0),0)</f>
        <v>0</v>
      </c>
      <c r="K463" s="300">
        <f>IF(AND(H463&lt;&gt;0,J463&lt;&gt;0)=FALSE,0,data!$C$43)</f>
        <v>0</v>
      </c>
      <c r="L463" s="338">
        <f t="shared" si="32"/>
        <v>0</v>
      </c>
      <c r="M463" s="293">
        <f t="shared" si="31"/>
        <v>0</v>
      </c>
      <c r="N463" s="293">
        <f t="shared" si="34"/>
        <v>0</v>
      </c>
      <c r="O463" s="293">
        <f t="shared" si="35"/>
        <v>0</v>
      </c>
    </row>
    <row r="464" spans="1:15" ht="18" hidden="1" customHeight="1" x14ac:dyDescent="0.3">
      <c r="A464" s="301"/>
      <c r="B464" s="290" t="s">
        <v>586</v>
      </c>
      <c r="C464" s="291"/>
      <c r="D464" s="297"/>
      <c r="E464" s="293">
        <f t="shared" si="33"/>
        <v>0</v>
      </c>
      <c r="F464" s="298">
        <f>IF(E464=1,data!$C$41*D464,0)</f>
        <v>0</v>
      </c>
      <c r="G464" s="334" t="s">
        <v>127</v>
      </c>
      <c r="H464" s="299">
        <f>IF($E464=1,IF($D464&lt;15,VLOOKUP(G464,data!$B$3:$E$32,2,0)*$D464,(VLOOKUP(G464,data!$B$3:$E$32,2,0)*14)+(VLOOKUP(G464,data!$B$3:$E$32,3,0))*($D464-14)),0)</f>
        <v>0</v>
      </c>
      <c r="I464" s="334" t="s">
        <v>127</v>
      </c>
      <c r="J464" s="299">
        <f>IF($E464=1,VLOOKUP(I464,data!$B$35:$D$39,2,0),0)</f>
        <v>0</v>
      </c>
      <c r="K464" s="300">
        <f>IF(AND(H464&lt;&gt;0,J464&lt;&gt;0)=FALSE,0,data!$C$43)</f>
        <v>0</v>
      </c>
      <c r="L464" s="338">
        <f t="shared" si="32"/>
        <v>0</v>
      </c>
      <c r="M464" s="293">
        <f t="shared" ref="M464:M506" si="36">IF(L464&gt;0,1,0)</f>
        <v>0</v>
      </c>
      <c r="N464" s="293">
        <f t="shared" si="34"/>
        <v>0</v>
      </c>
      <c r="O464" s="293">
        <f t="shared" si="35"/>
        <v>0</v>
      </c>
    </row>
    <row r="465" spans="1:15" ht="18" hidden="1" customHeight="1" x14ac:dyDescent="0.3">
      <c r="A465" s="301"/>
      <c r="B465" s="290" t="s">
        <v>587</v>
      </c>
      <c r="C465" s="291"/>
      <c r="D465" s="297"/>
      <c r="E465" s="293">
        <f t="shared" si="33"/>
        <v>0</v>
      </c>
      <c r="F465" s="298">
        <f>IF(E465=1,data!$C$41*D465,0)</f>
        <v>0</v>
      </c>
      <c r="G465" s="334" t="s">
        <v>127</v>
      </c>
      <c r="H465" s="299">
        <f>IF($E465=1,IF($D465&lt;15,VLOOKUP(G465,data!$B$3:$E$32,2,0)*$D465,(VLOOKUP(G465,data!$B$3:$E$32,2,0)*14)+(VLOOKUP(G465,data!$B$3:$E$32,3,0))*($D465-14)),0)</f>
        <v>0</v>
      </c>
      <c r="I465" s="334" t="s">
        <v>127</v>
      </c>
      <c r="J465" s="299">
        <f>IF($E465=1,VLOOKUP(I465,data!$B$35:$D$39,2,0),0)</f>
        <v>0</v>
      </c>
      <c r="K465" s="300">
        <f>IF(AND(H465&lt;&gt;0,J465&lt;&gt;0)=FALSE,0,data!$C$43)</f>
        <v>0</v>
      </c>
      <c r="L465" s="338">
        <f t="shared" si="32"/>
        <v>0</v>
      </c>
      <c r="M465" s="293">
        <f t="shared" si="36"/>
        <v>0</v>
      </c>
      <c r="N465" s="293">
        <f t="shared" si="34"/>
        <v>0</v>
      </c>
      <c r="O465" s="293">
        <f t="shared" si="35"/>
        <v>0</v>
      </c>
    </row>
    <row r="466" spans="1:15" ht="18" hidden="1" customHeight="1" x14ac:dyDescent="0.3">
      <c r="A466" s="301"/>
      <c r="B466" s="290" t="s">
        <v>588</v>
      </c>
      <c r="C466" s="291"/>
      <c r="D466" s="297"/>
      <c r="E466" s="293">
        <f t="shared" si="33"/>
        <v>0</v>
      </c>
      <c r="F466" s="298">
        <f>IF(E466=1,data!$C$41*D466,0)</f>
        <v>0</v>
      </c>
      <c r="G466" s="334" t="s">
        <v>127</v>
      </c>
      <c r="H466" s="299">
        <f>IF($E466=1,IF($D466&lt;15,VLOOKUP(G466,data!$B$3:$E$32,2,0)*$D466,(VLOOKUP(G466,data!$B$3:$E$32,2,0)*14)+(VLOOKUP(G466,data!$B$3:$E$32,3,0))*($D466-14)),0)</f>
        <v>0</v>
      </c>
      <c r="I466" s="334" t="s">
        <v>127</v>
      </c>
      <c r="J466" s="299">
        <f>IF($E466=1,VLOOKUP(I466,data!$B$35:$D$39,2,0),0)</f>
        <v>0</v>
      </c>
      <c r="K466" s="300">
        <f>IF(AND(H466&lt;&gt;0,J466&lt;&gt;0)=FALSE,0,data!$C$43)</f>
        <v>0</v>
      </c>
      <c r="L466" s="338">
        <f t="shared" si="32"/>
        <v>0</v>
      </c>
      <c r="M466" s="293">
        <f t="shared" si="36"/>
        <v>0</v>
      </c>
      <c r="N466" s="293">
        <f t="shared" si="34"/>
        <v>0</v>
      </c>
      <c r="O466" s="293">
        <f t="shared" si="35"/>
        <v>0</v>
      </c>
    </row>
    <row r="467" spans="1:15" ht="18" hidden="1" customHeight="1" x14ac:dyDescent="0.3">
      <c r="A467" s="301"/>
      <c r="B467" s="290" t="s">
        <v>589</v>
      </c>
      <c r="C467" s="291"/>
      <c r="D467" s="297"/>
      <c r="E467" s="293">
        <f t="shared" si="33"/>
        <v>0</v>
      </c>
      <c r="F467" s="298">
        <f>IF(E467=1,data!$C$41*D467,0)</f>
        <v>0</v>
      </c>
      <c r="G467" s="334" t="s">
        <v>127</v>
      </c>
      <c r="H467" s="299">
        <f>IF($E467=1,IF($D467&lt;15,VLOOKUP(G467,data!$B$3:$E$32,2,0)*$D467,(VLOOKUP(G467,data!$B$3:$E$32,2,0)*14)+(VLOOKUP(G467,data!$B$3:$E$32,3,0))*($D467-14)),0)</f>
        <v>0</v>
      </c>
      <c r="I467" s="334" t="s">
        <v>127</v>
      </c>
      <c r="J467" s="299">
        <f>IF($E467=1,VLOOKUP(I467,data!$B$35:$D$39,2,0),0)</f>
        <v>0</v>
      </c>
      <c r="K467" s="300">
        <f>IF(AND(H467&lt;&gt;0,J467&lt;&gt;0)=FALSE,0,data!$C$43)</f>
        <v>0</v>
      </c>
      <c r="L467" s="338">
        <f t="shared" si="32"/>
        <v>0</v>
      </c>
      <c r="M467" s="293">
        <f t="shared" si="36"/>
        <v>0</v>
      </c>
      <c r="N467" s="293">
        <f t="shared" si="34"/>
        <v>0</v>
      </c>
      <c r="O467" s="293">
        <f t="shared" si="35"/>
        <v>0</v>
      </c>
    </row>
    <row r="468" spans="1:15" ht="18" hidden="1" customHeight="1" x14ac:dyDescent="0.3">
      <c r="A468" s="301"/>
      <c r="B468" s="290" t="s">
        <v>590</v>
      </c>
      <c r="C468" s="291"/>
      <c r="D468" s="297"/>
      <c r="E468" s="293">
        <f t="shared" si="33"/>
        <v>0</v>
      </c>
      <c r="F468" s="298">
        <f>IF(E468=1,data!$C$41*D468,0)</f>
        <v>0</v>
      </c>
      <c r="G468" s="334" t="s">
        <v>127</v>
      </c>
      <c r="H468" s="299">
        <f>IF($E468=1,IF($D468&lt;15,VLOOKUP(G468,data!$B$3:$E$32,2,0)*$D468,(VLOOKUP(G468,data!$B$3:$E$32,2,0)*14)+(VLOOKUP(G468,data!$B$3:$E$32,3,0))*($D468-14)),0)</f>
        <v>0</v>
      </c>
      <c r="I468" s="334" t="s">
        <v>127</v>
      </c>
      <c r="J468" s="299">
        <f>IF($E468=1,VLOOKUP(I468,data!$B$35:$D$39,2,0),0)</f>
        <v>0</v>
      </c>
      <c r="K468" s="300">
        <f>IF(AND(H468&lt;&gt;0,J468&lt;&gt;0)=FALSE,0,data!$C$43)</f>
        <v>0</v>
      </c>
      <c r="L468" s="338">
        <f t="shared" si="32"/>
        <v>0</v>
      </c>
      <c r="M468" s="293">
        <f t="shared" si="36"/>
        <v>0</v>
      </c>
      <c r="N468" s="293">
        <f t="shared" si="34"/>
        <v>0</v>
      </c>
      <c r="O468" s="293">
        <f t="shared" si="35"/>
        <v>0</v>
      </c>
    </row>
    <row r="469" spans="1:15" ht="18" hidden="1" customHeight="1" x14ac:dyDescent="0.3">
      <c r="A469" s="301"/>
      <c r="B469" s="290" t="s">
        <v>591</v>
      </c>
      <c r="C469" s="291"/>
      <c r="D469" s="297"/>
      <c r="E469" s="293">
        <f t="shared" si="33"/>
        <v>0</v>
      </c>
      <c r="F469" s="298">
        <f>IF(E469=1,data!$C$41*D469,0)</f>
        <v>0</v>
      </c>
      <c r="G469" s="334" t="s">
        <v>127</v>
      </c>
      <c r="H469" s="299">
        <f>IF($E469=1,IF($D469&lt;15,VLOOKUP(G469,data!$B$3:$E$32,2,0)*$D469,(VLOOKUP(G469,data!$B$3:$E$32,2,0)*14)+(VLOOKUP(G469,data!$B$3:$E$32,3,0))*($D469-14)),0)</f>
        <v>0</v>
      </c>
      <c r="I469" s="334" t="s">
        <v>127</v>
      </c>
      <c r="J469" s="299">
        <f>IF($E469=1,VLOOKUP(I469,data!$B$35:$D$39,2,0),0)</f>
        <v>0</v>
      </c>
      <c r="K469" s="300">
        <f>IF(AND(H469&lt;&gt;0,J469&lt;&gt;0)=FALSE,0,data!$C$43)</f>
        <v>0</v>
      </c>
      <c r="L469" s="338">
        <f t="shared" si="32"/>
        <v>0</v>
      </c>
      <c r="M469" s="293">
        <f t="shared" si="36"/>
        <v>0</v>
      </c>
      <c r="N469" s="293">
        <f t="shared" si="34"/>
        <v>0</v>
      </c>
      <c r="O469" s="293">
        <f t="shared" si="35"/>
        <v>0</v>
      </c>
    </row>
    <row r="470" spans="1:15" ht="18" hidden="1" customHeight="1" x14ac:dyDescent="0.3">
      <c r="A470" s="301"/>
      <c r="B470" s="290" t="s">
        <v>592</v>
      </c>
      <c r="C470" s="291"/>
      <c r="D470" s="297"/>
      <c r="E470" s="293">
        <f t="shared" si="33"/>
        <v>0</v>
      </c>
      <c r="F470" s="298">
        <f>IF(E470=1,data!$C$41*D470,0)</f>
        <v>0</v>
      </c>
      <c r="G470" s="334" t="s">
        <v>127</v>
      </c>
      <c r="H470" s="299">
        <f>IF($E470=1,IF($D470&lt;15,VLOOKUP(G470,data!$B$3:$E$32,2,0)*$D470,(VLOOKUP(G470,data!$B$3:$E$32,2,0)*14)+(VLOOKUP(G470,data!$B$3:$E$32,3,0))*($D470-14)),0)</f>
        <v>0</v>
      </c>
      <c r="I470" s="334" t="s">
        <v>127</v>
      </c>
      <c r="J470" s="299">
        <f>IF($E470=1,VLOOKUP(I470,data!$B$35:$D$39,2,0),0)</f>
        <v>0</v>
      </c>
      <c r="K470" s="300">
        <f>IF(AND(H470&lt;&gt;0,J470&lt;&gt;0)=FALSE,0,data!$C$43)</f>
        <v>0</v>
      </c>
      <c r="L470" s="338">
        <f t="shared" si="32"/>
        <v>0</v>
      </c>
      <c r="M470" s="293">
        <f t="shared" si="36"/>
        <v>0</v>
      </c>
      <c r="N470" s="293">
        <f t="shared" si="34"/>
        <v>0</v>
      </c>
      <c r="O470" s="293">
        <f t="shared" si="35"/>
        <v>0</v>
      </c>
    </row>
    <row r="471" spans="1:15" ht="18" hidden="1" customHeight="1" x14ac:dyDescent="0.3">
      <c r="A471" s="301"/>
      <c r="B471" s="290" t="s">
        <v>593</v>
      </c>
      <c r="C471" s="291"/>
      <c r="D471" s="297"/>
      <c r="E471" s="293">
        <f t="shared" si="33"/>
        <v>0</v>
      </c>
      <c r="F471" s="298">
        <f>IF(E471=1,data!$C$41*D471,0)</f>
        <v>0</v>
      </c>
      <c r="G471" s="334" t="s">
        <v>127</v>
      </c>
      <c r="H471" s="299">
        <f>IF($E471=1,IF($D471&lt;15,VLOOKUP(G471,data!$B$3:$E$32,2,0)*$D471,(VLOOKUP(G471,data!$B$3:$E$32,2,0)*14)+(VLOOKUP(G471,data!$B$3:$E$32,3,0))*($D471-14)),0)</f>
        <v>0</v>
      </c>
      <c r="I471" s="334" t="s">
        <v>127</v>
      </c>
      <c r="J471" s="299">
        <f>IF($E471=1,VLOOKUP(I471,data!$B$35:$D$39,2,0),0)</f>
        <v>0</v>
      </c>
      <c r="K471" s="300">
        <f>IF(AND(H471&lt;&gt;0,J471&lt;&gt;0)=FALSE,0,data!$C$43)</f>
        <v>0</v>
      </c>
      <c r="L471" s="338">
        <f t="shared" si="32"/>
        <v>0</v>
      </c>
      <c r="M471" s="293">
        <f t="shared" si="36"/>
        <v>0</v>
      </c>
      <c r="N471" s="293">
        <f t="shared" si="34"/>
        <v>0</v>
      </c>
      <c r="O471" s="293">
        <f t="shared" si="35"/>
        <v>0</v>
      </c>
    </row>
    <row r="472" spans="1:15" ht="18" hidden="1" customHeight="1" x14ac:dyDescent="0.3">
      <c r="A472" s="301"/>
      <c r="B472" s="290" t="s">
        <v>594</v>
      </c>
      <c r="C472" s="291"/>
      <c r="D472" s="297"/>
      <c r="E472" s="293">
        <f t="shared" si="33"/>
        <v>0</v>
      </c>
      <c r="F472" s="298">
        <f>IF(E472=1,data!$C$41*D472,0)</f>
        <v>0</v>
      </c>
      <c r="G472" s="334" t="s">
        <v>127</v>
      </c>
      <c r="H472" s="299">
        <f>IF($E472=1,IF($D472&lt;15,VLOOKUP(G472,data!$B$3:$E$32,2,0)*$D472,(VLOOKUP(G472,data!$B$3:$E$32,2,0)*14)+(VLOOKUP(G472,data!$B$3:$E$32,3,0))*($D472-14)),0)</f>
        <v>0</v>
      </c>
      <c r="I472" s="334" t="s">
        <v>127</v>
      </c>
      <c r="J472" s="299">
        <f>IF($E472=1,VLOOKUP(I472,data!$B$35:$D$39,2,0),0)</f>
        <v>0</v>
      </c>
      <c r="K472" s="300">
        <f>IF(AND(H472&lt;&gt;0,J472&lt;&gt;0)=FALSE,0,data!$C$43)</f>
        <v>0</v>
      </c>
      <c r="L472" s="338">
        <f t="shared" si="32"/>
        <v>0</v>
      </c>
      <c r="M472" s="293">
        <f t="shared" si="36"/>
        <v>0</v>
      </c>
      <c r="N472" s="293">
        <f t="shared" si="34"/>
        <v>0</v>
      </c>
      <c r="O472" s="293">
        <f t="shared" si="35"/>
        <v>0</v>
      </c>
    </row>
    <row r="473" spans="1:15" ht="18" hidden="1" customHeight="1" x14ac:dyDescent="0.3">
      <c r="A473" s="301"/>
      <c r="B473" s="290" t="s">
        <v>595</v>
      </c>
      <c r="C473" s="291"/>
      <c r="D473" s="297"/>
      <c r="E473" s="293">
        <f t="shared" si="33"/>
        <v>0</v>
      </c>
      <c r="F473" s="298">
        <f>IF(E473=1,data!$C$41*D473,0)</f>
        <v>0</v>
      </c>
      <c r="G473" s="334" t="s">
        <v>127</v>
      </c>
      <c r="H473" s="299">
        <f>IF($E473=1,IF($D473&lt;15,VLOOKUP(G473,data!$B$3:$E$32,2,0)*$D473,(VLOOKUP(G473,data!$B$3:$E$32,2,0)*14)+(VLOOKUP(G473,data!$B$3:$E$32,3,0))*($D473-14)),0)</f>
        <v>0</v>
      </c>
      <c r="I473" s="334" t="s">
        <v>127</v>
      </c>
      <c r="J473" s="299">
        <f>IF($E473=1,VLOOKUP(I473,data!$B$35:$D$39,2,0),0)</f>
        <v>0</v>
      </c>
      <c r="K473" s="300">
        <f>IF(AND(H473&lt;&gt;0,J473&lt;&gt;0)=FALSE,0,data!$C$43)</f>
        <v>0</v>
      </c>
      <c r="L473" s="338">
        <f t="shared" si="32"/>
        <v>0</v>
      </c>
      <c r="M473" s="293">
        <f t="shared" si="36"/>
        <v>0</v>
      </c>
      <c r="N473" s="293">
        <f t="shared" si="34"/>
        <v>0</v>
      </c>
      <c r="O473" s="293">
        <f t="shared" si="35"/>
        <v>0</v>
      </c>
    </row>
    <row r="474" spans="1:15" ht="18" hidden="1" customHeight="1" x14ac:dyDescent="0.3">
      <c r="A474" s="301"/>
      <c r="B474" s="290" t="s">
        <v>596</v>
      </c>
      <c r="C474" s="291"/>
      <c r="D474" s="297"/>
      <c r="E474" s="293">
        <f t="shared" si="33"/>
        <v>0</v>
      </c>
      <c r="F474" s="298">
        <f>IF(E474=1,data!$C$41*D474,0)</f>
        <v>0</v>
      </c>
      <c r="G474" s="334" t="s">
        <v>127</v>
      </c>
      <c r="H474" s="299">
        <f>IF($E474=1,IF($D474&lt;15,VLOOKUP(G474,data!$B$3:$E$32,2,0)*$D474,(VLOOKUP(G474,data!$B$3:$E$32,2,0)*14)+(VLOOKUP(G474,data!$B$3:$E$32,3,0))*($D474-14)),0)</f>
        <v>0</v>
      </c>
      <c r="I474" s="334" t="s">
        <v>127</v>
      </c>
      <c r="J474" s="299">
        <f>IF($E474=1,VLOOKUP(I474,data!$B$35:$D$39,2,0),0)</f>
        <v>0</v>
      </c>
      <c r="K474" s="300">
        <f>IF(AND(H474&lt;&gt;0,J474&lt;&gt;0)=FALSE,0,data!$C$43)</f>
        <v>0</v>
      </c>
      <c r="L474" s="338">
        <f t="shared" si="32"/>
        <v>0</v>
      </c>
      <c r="M474" s="293">
        <f t="shared" si="36"/>
        <v>0</v>
      </c>
      <c r="N474" s="293">
        <f t="shared" si="34"/>
        <v>0</v>
      </c>
      <c r="O474" s="293">
        <f t="shared" si="35"/>
        <v>0</v>
      </c>
    </row>
    <row r="475" spans="1:15" ht="18" hidden="1" customHeight="1" x14ac:dyDescent="0.3">
      <c r="A475" s="301"/>
      <c r="B475" s="290" t="s">
        <v>597</v>
      </c>
      <c r="C475" s="291"/>
      <c r="D475" s="297"/>
      <c r="E475" s="293">
        <f t="shared" si="33"/>
        <v>0</v>
      </c>
      <c r="F475" s="298">
        <f>IF(E475=1,data!$C$41*D475,0)</f>
        <v>0</v>
      </c>
      <c r="G475" s="334" t="s">
        <v>127</v>
      </c>
      <c r="H475" s="299">
        <f>IF($E475=1,IF($D475&lt;15,VLOOKUP(G475,data!$B$3:$E$32,2,0)*$D475,(VLOOKUP(G475,data!$B$3:$E$32,2,0)*14)+(VLOOKUP(G475,data!$B$3:$E$32,3,0))*($D475-14)),0)</f>
        <v>0</v>
      </c>
      <c r="I475" s="334" t="s">
        <v>127</v>
      </c>
      <c r="J475" s="299">
        <f>IF($E475=1,VLOOKUP(I475,data!$B$35:$D$39,2,0),0)</f>
        <v>0</v>
      </c>
      <c r="K475" s="300">
        <f>IF(AND(H475&lt;&gt;0,J475&lt;&gt;0)=FALSE,0,data!$C$43)</f>
        <v>0</v>
      </c>
      <c r="L475" s="338">
        <f t="shared" si="32"/>
        <v>0</v>
      </c>
      <c r="M475" s="293">
        <f t="shared" si="36"/>
        <v>0</v>
      </c>
      <c r="N475" s="293">
        <f t="shared" si="34"/>
        <v>0</v>
      </c>
      <c r="O475" s="293">
        <f t="shared" si="35"/>
        <v>0</v>
      </c>
    </row>
    <row r="476" spans="1:15" ht="18" hidden="1" customHeight="1" x14ac:dyDescent="0.3">
      <c r="A476" s="301"/>
      <c r="B476" s="290" t="s">
        <v>598</v>
      </c>
      <c r="C476" s="291"/>
      <c r="D476" s="297"/>
      <c r="E476" s="293">
        <f t="shared" si="33"/>
        <v>0</v>
      </c>
      <c r="F476" s="298">
        <f>IF(E476=1,data!$C$41*D476,0)</f>
        <v>0</v>
      </c>
      <c r="G476" s="334" t="s">
        <v>127</v>
      </c>
      <c r="H476" s="299">
        <f>IF($E476=1,IF($D476&lt;15,VLOOKUP(G476,data!$B$3:$E$32,2,0)*$D476,(VLOOKUP(G476,data!$B$3:$E$32,2,0)*14)+(VLOOKUP(G476,data!$B$3:$E$32,3,0))*($D476-14)),0)</f>
        <v>0</v>
      </c>
      <c r="I476" s="334" t="s">
        <v>127</v>
      </c>
      <c r="J476" s="299">
        <f>IF($E476=1,VLOOKUP(I476,data!$B$35:$D$39,2,0),0)</f>
        <v>0</v>
      </c>
      <c r="K476" s="300">
        <f>IF(AND(H476&lt;&gt;0,J476&lt;&gt;0)=FALSE,0,data!$C$43)</f>
        <v>0</v>
      </c>
      <c r="L476" s="338">
        <f t="shared" si="32"/>
        <v>0</v>
      </c>
      <c r="M476" s="293">
        <f t="shared" si="36"/>
        <v>0</v>
      </c>
      <c r="N476" s="293">
        <f t="shared" si="34"/>
        <v>0</v>
      </c>
      <c r="O476" s="293">
        <f t="shared" si="35"/>
        <v>0</v>
      </c>
    </row>
    <row r="477" spans="1:15" ht="18" hidden="1" customHeight="1" x14ac:dyDescent="0.3">
      <c r="A477" s="301"/>
      <c r="B477" s="290" t="s">
        <v>599</v>
      </c>
      <c r="C477" s="291"/>
      <c r="D477" s="297"/>
      <c r="E477" s="293">
        <f t="shared" si="33"/>
        <v>0</v>
      </c>
      <c r="F477" s="298">
        <f>IF(E477=1,data!$C$41*D477,0)</f>
        <v>0</v>
      </c>
      <c r="G477" s="334" t="s">
        <v>127</v>
      </c>
      <c r="H477" s="299">
        <f>IF($E477=1,IF($D477&lt;15,VLOOKUP(G477,data!$B$3:$E$32,2,0)*$D477,(VLOOKUP(G477,data!$B$3:$E$32,2,0)*14)+(VLOOKUP(G477,data!$B$3:$E$32,3,0))*($D477-14)),0)</f>
        <v>0</v>
      </c>
      <c r="I477" s="334" t="s">
        <v>127</v>
      </c>
      <c r="J477" s="299">
        <f>IF($E477=1,VLOOKUP(I477,data!$B$35:$D$39,2,0),0)</f>
        <v>0</v>
      </c>
      <c r="K477" s="300">
        <f>IF(AND(H477&lt;&gt;0,J477&lt;&gt;0)=FALSE,0,data!$C$43)</f>
        <v>0</v>
      </c>
      <c r="L477" s="338">
        <f t="shared" si="32"/>
        <v>0</v>
      </c>
      <c r="M477" s="293">
        <f t="shared" si="36"/>
        <v>0</v>
      </c>
      <c r="N477" s="293">
        <f t="shared" si="34"/>
        <v>0</v>
      </c>
      <c r="O477" s="293">
        <f t="shared" si="35"/>
        <v>0</v>
      </c>
    </row>
    <row r="478" spans="1:15" ht="18" hidden="1" customHeight="1" x14ac:dyDescent="0.3">
      <c r="A478" s="301"/>
      <c r="B478" s="290" t="s">
        <v>600</v>
      </c>
      <c r="C478" s="291"/>
      <c r="D478" s="297"/>
      <c r="E478" s="293">
        <f t="shared" si="33"/>
        <v>0</v>
      </c>
      <c r="F478" s="298">
        <f>IF(E478=1,data!$C$41*D478,0)</f>
        <v>0</v>
      </c>
      <c r="G478" s="334" t="s">
        <v>127</v>
      </c>
      <c r="H478" s="299">
        <f>IF($E478=1,IF($D478&lt;15,VLOOKUP(G478,data!$B$3:$E$32,2,0)*$D478,(VLOOKUP(G478,data!$B$3:$E$32,2,0)*14)+(VLOOKUP(G478,data!$B$3:$E$32,3,0))*($D478-14)),0)</f>
        <v>0</v>
      </c>
      <c r="I478" s="334" t="s">
        <v>127</v>
      </c>
      <c r="J478" s="299">
        <f>IF($E478=1,VLOOKUP(I478,data!$B$35:$D$39,2,0),0)</f>
        <v>0</v>
      </c>
      <c r="K478" s="300">
        <f>IF(AND(H478&lt;&gt;0,J478&lt;&gt;0)=FALSE,0,data!$C$43)</f>
        <v>0</v>
      </c>
      <c r="L478" s="338">
        <f t="shared" si="32"/>
        <v>0</v>
      </c>
      <c r="M478" s="293">
        <f t="shared" si="36"/>
        <v>0</v>
      </c>
      <c r="N478" s="293">
        <f t="shared" si="34"/>
        <v>0</v>
      </c>
      <c r="O478" s="293">
        <f t="shared" si="35"/>
        <v>0</v>
      </c>
    </row>
    <row r="479" spans="1:15" ht="18" hidden="1" customHeight="1" x14ac:dyDescent="0.3">
      <c r="A479" s="301"/>
      <c r="B479" s="290" t="s">
        <v>601</v>
      </c>
      <c r="C479" s="291"/>
      <c r="D479" s="297"/>
      <c r="E479" s="293">
        <f t="shared" si="33"/>
        <v>0</v>
      </c>
      <c r="F479" s="298">
        <f>IF(E479=1,data!$C$41*D479,0)</f>
        <v>0</v>
      </c>
      <c r="G479" s="334" t="s">
        <v>127</v>
      </c>
      <c r="H479" s="299">
        <f>IF($E479=1,IF($D479&lt;15,VLOOKUP(G479,data!$B$3:$E$32,2,0)*$D479,(VLOOKUP(G479,data!$B$3:$E$32,2,0)*14)+(VLOOKUP(G479,data!$B$3:$E$32,3,0))*($D479-14)),0)</f>
        <v>0</v>
      </c>
      <c r="I479" s="334" t="s">
        <v>127</v>
      </c>
      <c r="J479" s="299">
        <f>IF($E479=1,VLOOKUP(I479,data!$B$35:$D$39,2,0),0)</f>
        <v>0</v>
      </c>
      <c r="K479" s="300">
        <f>IF(AND(H479&lt;&gt;0,J479&lt;&gt;0)=FALSE,0,data!$C$43)</f>
        <v>0</v>
      </c>
      <c r="L479" s="338">
        <f t="shared" si="32"/>
        <v>0</v>
      </c>
      <c r="M479" s="293">
        <f t="shared" si="36"/>
        <v>0</v>
      </c>
      <c r="N479" s="293">
        <f t="shared" si="34"/>
        <v>0</v>
      </c>
      <c r="O479" s="293">
        <f t="shared" si="35"/>
        <v>0</v>
      </c>
    </row>
    <row r="480" spans="1:15" ht="18" hidden="1" customHeight="1" x14ac:dyDescent="0.3">
      <c r="A480" s="301"/>
      <c r="B480" s="290" t="s">
        <v>602</v>
      </c>
      <c r="C480" s="291"/>
      <c r="D480" s="297"/>
      <c r="E480" s="293">
        <f t="shared" si="33"/>
        <v>0</v>
      </c>
      <c r="F480" s="298">
        <f>IF(E480=1,data!$C$41*D480,0)</f>
        <v>0</v>
      </c>
      <c r="G480" s="334" t="s">
        <v>127</v>
      </c>
      <c r="H480" s="299">
        <f>IF($E480=1,IF($D480&lt;15,VLOOKUP(G480,data!$B$3:$E$32,2,0)*$D480,(VLOOKUP(G480,data!$B$3:$E$32,2,0)*14)+(VLOOKUP(G480,data!$B$3:$E$32,3,0))*($D480-14)),0)</f>
        <v>0</v>
      </c>
      <c r="I480" s="334" t="s">
        <v>127</v>
      </c>
      <c r="J480" s="299">
        <f>IF($E480=1,VLOOKUP(I480,data!$B$35:$D$39,2,0),0)</f>
        <v>0</v>
      </c>
      <c r="K480" s="300">
        <f>IF(AND(H480&lt;&gt;0,J480&lt;&gt;0)=FALSE,0,data!$C$43)</f>
        <v>0</v>
      </c>
      <c r="L480" s="338">
        <f t="shared" si="32"/>
        <v>0</v>
      </c>
      <c r="M480" s="293">
        <f t="shared" si="36"/>
        <v>0</v>
      </c>
      <c r="N480" s="293">
        <f t="shared" si="34"/>
        <v>0</v>
      </c>
      <c r="O480" s="293">
        <f t="shared" si="35"/>
        <v>0</v>
      </c>
    </row>
    <row r="481" spans="1:15" ht="18" hidden="1" customHeight="1" x14ac:dyDescent="0.3">
      <c r="A481" s="301"/>
      <c r="B481" s="290" t="s">
        <v>603</v>
      </c>
      <c r="C481" s="291"/>
      <c r="D481" s="297"/>
      <c r="E481" s="293">
        <f t="shared" si="33"/>
        <v>0</v>
      </c>
      <c r="F481" s="298">
        <f>IF(E481=1,data!$C$41*D481,0)</f>
        <v>0</v>
      </c>
      <c r="G481" s="334" t="s">
        <v>127</v>
      </c>
      <c r="H481" s="299">
        <f>IF($E481=1,IF($D481&lt;15,VLOOKUP(G481,data!$B$3:$E$32,2,0)*$D481,(VLOOKUP(G481,data!$B$3:$E$32,2,0)*14)+(VLOOKUP(G481,data!$B$3:$E$32,3,0))*($D481-14)),0)</f>
        <v>0</v>
      </c>
      <c r="I481" s="334" t="s">
        <v>127</v>
      </c>
      <c r="J481" s="299">
        <f>IF($E481=1,VLOOKUP(I481,data!$B$35:$D$39,2,0),0)</f>
        <v>0</v>
      </c>
      <c r="K481" s="300">
        <f>IF(AND(H481&lt;&gt;0,J481&lt;&gt;0)=FALSE,0,data!$C$43)</f>
        <v>0</v>
      </c>
      <c r="L481" s="338">
        <f t="shared" si="32"/>
        <v>0</v>
      </c>
      <c r="M481" s="293">
        <f t="shared" si="36"/>
        <v>0</v>
      </c>
      <c r="N481" s="293">
        <f t="shared" si="34"/>
        <v>0</v>
      </c>
      <c r="O481" s="293">
        <f t="shared" si="35"/>
        <v>0</v>
      </c>
    </row>
    <row r="482" spans="1:15" ht="18" hidden="1" customHeight="1" x14ac:dyDescent="0.3">
      <c r="A482" s="301"/>
      <c r="B482" s="290" t="s">
        <v>604</v>
      </c>
      <c r="C482" s="291"/>
      <c r="D482" s="297"/>
      <c r="E482" s="293">
        <f t="shared" si="33"/>
        <v>0</v>
      </c>
      <c r="F482" s="298">
        <f>IF(E482=1,data!$C$41*D482,0)</f>
        <v>0</v>
      </c>
      <c r="G482" s="334" t="s">
        <v>127</v>
      </c>
      <c r="H482" s="299">
        <f>IF($E482=1,IF($D482&lt;15,VLOOKUP(G482,data!$B$3:$E$32,2,0)*$D482,(VLOOKUP(G482,data!$B$3:$E$32,2,0)*14)+(VLOOKUP(G482,data!$B$3:$E$32,3,0))*($D482-14)),0)</f>
        <v>0</v>
      </c>
      <c r="I482" s="334" t="s">
        <v>127</v>
      </c>
      <c r="J482" s="299">
        <f>IF($E482=1,VLOOKUP(I482,data!$B$35:$D$39,2,0),0)</f>
        <v>0</v>
      </c>
      <c r="K482" s="300">
        <f>IF(AND(H482&lt;&gt;0,J482&lt;&gt;0)=FALSE,0,data!$C$43)</f>
        <v>0</v>
      </c>
      <c r="L482" s="338">
        <f t="shared" si="32"/>
        <v>0</v>
      </c>
      <c r="M482" s="293">
        <f t="shared" si="36"/>
        <v>0</v>
      </c>
      <c r="N482" s="293">
        <f t="shared" si="34"/>
        <v>0</v>
      </c>
      <c r="O482" s="293">
        <f t="shared" si="35"/>
        <v>0</v>
      </c>
    </row>
    <row r="483" spans="1:15" ht="18" hidden="1" customHeight="1" x14ac:dyDescent="0.3">
      <c r="A483" s="301"/>
      <c r="B483" s="290" t="s">
        <v>605</v>
      </c>
      <c r="C483" s="291"/>
      <c r="D483" s="297"/>
      <c r="E483" s="293">
        <f t="shared" si="33"/>
        <v>0</v>
      </c>
      <c r="F483" s="298">
        <f>IF(E483=1,data!$C$41*D483,0)</f>
        <v>0</v>
      </c>
      <c r="G483" s="334" t="s">
        <v>127</v>
      </c>
      <c r="H483" s="299">
        <f>IF($E483=1,IF($D483&lt;15,VLOOKUP(G483,data!$B$3:$E$32,2,0)*$D483,(VLOOKUP(G483,data!$B$3:$E$32,2,0)*14)+(VLOOKUP(G483,data!$B$3:$E$32,3,0))*($D483-14)),0)</f>
        <v>0</v>
      </c>
      <c r="I483" s="334" t="s">
        <v>127</v>
      </c>
      <c r="J483" s="299">
        <f>IF($E483=1,VLOOKUP(I483,data!$B$35:$D$39,2,0),0)</f>
        <v>0</v>
      </c>
      <c r="K483" s="300">
        <f>IF(AND(H483&lt;&gt;0,J483&lt;&gt;0)=FALSE,0,data!$C$43)</f>
        <v>0</v>
      </c>
      <c r="L483" s="338">
        <f t="shared" si="32"/>
        <v>0</v>
      </c>
      <c r="M483" s="293">
        <f t="shared" si="36"/>
        <v>0</v>
      </c>
      <c r="N483" s="293">
        <f t="shared" si="34"/>
        <v>0</v>
      </c>
      <c r="O483" s="293">
        <f t="shared" si="35"/>
        <v>0</v>
      </c>
    </row>
    <row r="484" spans="1:15" ht="18" hidden="1" customHeight="1" x14ac:dyDescent="0.3">
      <c r="A484" s="301"/>
      <c r="B484" s="290" t="s">
        <v>606</v>
      </c>
      <c r="C484" s="291"/>
      <c r="D484" s="297"/>
      <c r="E484" s="293">
        <f t="shared" si="33"/>
        <v>0</v>
      </c>
      <c r="F484" s="298">
        <f>IF(E484=1,data!$C$41*D484,0)</f>
        <v>0</v>
      </c>
      <c r="G484" s="334" t="s">
        <v>127</v>
      </c>
      <c r="H484" s="299">
        <f>IF($E484=1,IF($D484&lt;15,VLOOKUP(G484,data!$B$3:$E$32,2,0)*$D484,(VLOOKUP(G484,data!$B$3:$E$32,2,0)*14)+(VLOOKUP(G484,data!$B$3:$E$32,3,0))*($D484-14)),0)</f>
        <v>0</v>
      </c>
      <c r="I484" s="334" t="s">
        <v>127</v>
      </c>
      <c r="J484" s="299">
        <f>IF($E484=1,VLOOKUP(I484,data!$B$35:$D$39,2,0),0)</f>
        <v>0</v>
      </c>
      <c r="K484" s="300">
        <f>IF(AND(H484&lt;&gt;0,J484&lt;&gt;0)=FALSE,0,data!$C$43)</f>
        <v>0</v>
      </c>
      <c r="L484" s="338">
        <f t="shared" si="32"/>
        <v>0</v>
      </c>
      <c r="M484" s="293">
        <f t="shared" si="36"/>
        <v>0</v>
      </c>
      <c r="N484" s="293">
        <f t="shared" si="34"/>
        <v>0</v>
      </c>
      <c r="O484" s="293">
        <f t="shared" si="35"/>
        <v>0</v>
      </c>
    </row>
    <row r="485" spans="1:15" ht="18" hidden="1" customHeight="1" x14ac:dyDescent="0.3">
      <c r="A485" s="301"/>
      <c r="B485" s="290" t="s">
        <v>607</v>
      </c>
      <c r="C485" s="291"/>
      <c r="D485" s="297"/>
      <c r="E485" s="293">
        <f t="shared" si="33"/>
        <v>0</v>
      </c>
      <c r="F485" s="298">
        <f>IF(E485=1,data!$C$41*D485,0)</f>
        <v>0</v>
      </c>
      <c r="G485" s="334" t="s">
        <v>127</v>
      </c>
      <c r="H485" s="299">
        <f>IF($E485=1,IF($D485&lt;15,VLOOKUP(G485,data!$B$3:$E$32,2,0)*$D485,(VLOOKUP(G485,data!$B$3:$E$32,2,0)*14)+(VLOOKUP(G485,data!$B$3:$E$32,3,0))*($D485-14)),0)</f>
        <v>0</v>
      </c>
      <c r="I485" s="334" t="s">
        <v>127</v>
      </c>
      <c r="J485" s="299">
        <f>IF($E485=1,VLOOKUP(I485,data!$B$35:$D$39,2,0),0)</f>
        <v>0</v>
      </c>
      <c r="K485" s="300">
        <f>IF(AND(H485&lt;&gt;0,J485&lt;&gt;0)=FALSE,0,data!$C$43)</f>
        <v>0</v>
      </c>
      <c r="L485" s="338">
        <f t="shared" si="32"/>
        <v>0</v>
      </c>
      <c r="M485" s="293">
        <f t="shared" si="36"/>
        <v>0</v>
      </c>
      <c r="N485" s="293">
        <f t="shared" si="34"/>
        <v>0</v>
      </c>
      <c r="O485" s="293">
        <f t="shared" si="35"/>
        <v>0</v>
      </c>
    </row>
    <row r="486" spans="1:15" ht="18" hidden="1" customHeight="1" x14ac:dyDescent="0.3">
      <c r="A486" s="301"/>
      <c r="B486" s="290" t="s">
        <v>608</v>
      </c>
      <c r="C486" s="291"/>
      <c r="D486" s="297"/>
      <c r="E486" s="293">
        <f t="shared" si="33"/>
        <v>0</v>
      </c>
      <c r="F486" s="298">
        <f>IF(E486=1,data!$C$41*D486,0)</f>
        <v>0</v>
      </c>
      <c r="G486" s="334" t="s">
        <v>127</v>
      </c>
      <c r="H486" s="299">
        <f>IF($E486=1,IF($D486&lt;15,VLOOKUP(G486,data!$B$3:$E$32,2,0)*$D486,(VLOOKUP(G486,data!$B$3:$E$32,2,0)*14)+(VLOOKUP(G486,data!$B$3:$E$32,3,0))*($D486-14)),0)</f>
        <v>0</v>
      </c>
      <c r="I486" s="334" t="s">
        <v>127</v>
      </c>
      <c r="J486" s="299">
        <f>IF($E486=1,VLOOKUP(I486,data!$B$35:$D$39,2,0),0)</f>
        <v>0</v>
      </c>
      <c r="K486" s="300">
        <f>IF(AND(H486&lt;&gt;0,J486&lt;&gt;0)=FALSE,0,data!$C$43)</f>
        <v>0</v>
      </c>
      <c r="L486" s="338">
        <f t="shared" si="32"/>
        <v>0</v>
      </c>
      <c r="M486" s="293">
        <f t="shared" si="36"/>
        <v>0</v>
      </c>
      <c r="N486" s="293">
        <f t="shared" si="34"/>
        <v>0</v>
      </c>
      <c r="O486" s="293">
        <f t="shared" si="35"/>
        <v>0</v>
      </c>
    </row>
    <row r="487" spans="1:15" ht="18" hidden="1" customHeight="1" x14ac:dyDescent="0.3">
      <c r="A487" s="301"/>
      <c r="B487" s="290" t="s">
        <v>609</v>
      </c>
      <c r="C487" s="291"/>
      <c r="D487" s="297"/>
      <c r="E487" s="293">
        <f t="shared" si="33"/>
        <v>0</v>
      </c>
      <c r="F487" s="298">
        <f>IF(E487=1,data!$C$41*D487,0)</f>
        <v>0</v>
      </c>
      <c r="G487" s="334" t="s">
        <v>127</v>
      </c>
      <c r="H487" s="299">
        <f>IF($E487=1,IF($D487&lt;15,VLOOKUP(G487,data!$B$3:$E$32,2,0)*$D487,(VLOOKUP(G487,data!$B$3:$E$32,2,0)*14)+(VLOOKUP(G487,data!$B$3:$E$32,3,0))*($D487-14)),0)</f>
        <v>0</v>
      </c>
      <c r="I487" s="334" t="s">
        <v>127</v>
      </c>
      <c r="J487" s="299">
        <f>IF($E487=1,VLOOKUP(I487,data!$B$35:$D$39,2,0),0)</f>
        <v>0</v>
      </c>
      <c r="K487" s="300">
        <f>IF(AND(H487&lt;&gt;0,J487&lt;&gt;0)=FALSE,0,data!$C$43)</f>
        <v>0</v>
      </c>
      <c r="L487" s="338">
        <f t="shared" si="32"/>
        <v>0</v>
      </c>
      <c r="M487" s="293">
        <f t="shared" si="36"/>
        <v>0</v>
      </c>
      <c r="N487" s="293">
        <f t="shared" si="34"/>
        <v>0</v>
      </c>
      <c r="O487" s="293">
        <f t="shared" si="35"/>
        <v>0</v>
      </c>
    </row>
    <row r="488" spans="1:15" ht="18" hidden="1" customHeight="1" x14ac:dyDescent="0.3">
      <c r="A488" s="301"/>
      <c r="B488" s="290" t="s">
        <v>610</v>
      </c>
      <c r="C488" s="291"/>
      <c r="D488" s="297"/>
      <c r="E488" s="293">
        <f t="shared" si="33"/>
        <v>0</v>
      </c>
      <c r="F488" s="298">
        <f>IF(E488=1,data!$C$41*D488,0)</f>
        <v>0</v>
      </c>
      <c r="G488" s="334" t="s">
        <v>127</v>
      </c>
      <c r="H488" s="299">
        <f>IF($E488=1,IF($D488&lt;15,VLOOKUP(G488,data!$B$3:$E$32,2,0)*$D488,(VLOOKUP(G488,data!$B$3:$E$32,2,0)*14)+(VLOOKUP(G488,data!$B$3:$E$32,3,0))*($D488-14)),0)</f>
        <v>0</v>
      </c>
      <c r="I488" s="334" t="s">
        <v>127</v>
      </c>
      <c r="J488" s="299">
        <f>IF($E488=1,VLOOKUP(I488,data!$B$35:$D$39,2,0),0)</f>
        <v>0</v>
      </c>
      <c r="K488" s="300">
        <f>IF(AND(H488&lt;&gt;0,J488&lt;&gt;0)=FALSE,0,data!$C$43)</f>
        <v>0</v>
      </c>
      <c r="L488" s="338">
        <f t="shared" si="32"/>
        <v>0</v>
      </c>
      <c r="M488" s="293">
        <f t="shared" si="36"/>
        <v>0</v>
      </c>
      <c r="N488" s="293">
        <f t="shared" si="34"/>
        <v>0</v>
      </c>
      <c r="O488" s="293">
        <f t="shared" si="35"/>
        <v>0</v>
      </c>
    </row>
    <row r="489" spans="1:15" ht="18" hidden="1" customHeight="1" x14ac:dyDescent="0.3">
      <c r="A489" s="301"/>
      <c r="B489" s="290" t="s">
        <v>611</v>
      </c>
      <c r="C489" s="291"/>
      <c r="D489" s="297"/>
      <c r="E489" s="293">
        <f t="shared" si="33"/>
        <v>0</v>
      </c>
      <c r="F489" s="298">
        <f>IF(E489=1,data!$C$41*D489,0)</f>
        <v>0</v>
      </c>
      <c r="G489" s="334" t="s">
        <v>127</v>
      </c>
      <c r="H489" s="299">
        <f>IF($E489=1,IF($D489&lt;15,VLOOKUP(G489,data!$B$3:$E$32,2,0)*$D489,(VLOOKUP(G489,data!$B$3:$E$32,2,0)*14)+(VLOOKUP(G489,data!$B$3:$E$32,3,0))*($D489-14)),0)</f>
        <v>0</v>
      </c>
      <c r="I489" s="334" t="s">
        <v>127</v>
      </c>
      <c r="J489" s="299">
        <f>IF($E489=1,VLOOKUP(I489,data!$B$35:$D$39,2,0),0)</f>
        <v>0</v>
      </c>
      <c r="K489" s="300">
        <f>IF(AND(H489&lt;&gt;0,J489&lt;&gt;0)=FALSE,0,data!$C$43)</f>
        <v>0</v>
      </c>
      <c r="L489" s="338">
        <f t="shared" si="32"/>
        <v>0</v>
      </c>
      <c r="M489" s="293">
        <f t="shared" si="36"/>
        <v>0</v>
      </c>
      <c r="N489" s="293">
        <f t="shared" si="34"/>
        <v>0</v>
      </c>
      <c r="O489" s="293">
        <f t="shared" si="35"/>
        <v>0</v>
      </c>
    </row>
    <row r="490" spans="1:15" ht="18" hidden="1" customHeight="1" x14ac:dyDescent="0.3">
      <c r="A490" s="301"/>
      <c r="B490" s="290" t="s">
        <v>612</v>
      </c>
      <c r="C490" s="291"/>
      <c r="D490" s="297"/>
      <c r="E490" s="293">
        <f t="shared" si="33"/>
        <v>0</v>
      </c>
      <c r="F490" s="298">
        <f>IF(E490=1,data!$C$41*D490,0)</f>
        <v>0</v>
      </c>
      <c r="G490" s="334" t="s">
        <v>127</v>
      </c>
      <c r="H490" s="299">
        <f>IF($E490=1,IF($D490&lt;15,VLOOKUP(G490,data!$B$3:$E$32,2,0)*$D490,(VLOOKUP(G490,data!$B$3:$E$32,2,0)*14)+(VLOOKUP(G490,data!$B$3:$E$32,3,0))*($D490-14)),0)</f>
        <v>0</v>
      </c>
      <c r="I490" s="334" t="s">
        <v>127</v>
      </c>
      <c r="J490" s="299">
        <f>IF($E490=1,VLOOKUP(I490,data!$B$35:$D$39,2,0),0)</f>
        <v>0</v>
      </c>
      <c r="K490" s="300">
        <f>IF(AND(H490&lt;&gt;0,J490&lt;&gt;0)=FALSE,0,data!$C$43)</f>
        <v>0</v>
      </c>
      <c r="L490" s="338">
        <f t="shared" si="32"/>
        <v>0</v>
      </c>
      <c r="M490" s="293">
        <f t="shared" si="36"/>
        <v>0</v>
      </c>
      <c r="N490" s="293">
        <f t="shared" si="34"/>
        <v>0</v>
      </c>
      <c r="O490" s="293">
        <f t="shared" si="35"/>
        <v>0</v>
      </c>
    </row>
    <row r="491" spans="1:15" ht="18" hidden="1" customHeight="1" x14ac:dyDescent="0.3">
      <c r="A491" s="301"/>
      <c r="B491" s="290" t="s">
        <v>613</v>
      </c>
      <c r="C491" s="291"/>
      <c r="D491" s="297"/>
      <c r="E491" s="293">
        <f t="shared" si="33"/>
        <v>0</v>
      </c>
      <c r="F491" s="298">
        <f>IF(E491=1,data!$C$41*D491,0)</f>
        <v>0</v>
      </c>
      <c r="G491" s="334" t="s">
        <v>127</v>
      </c>
      <c r="H491" s="299">
        <f>IF($E491=1,IF($D491&lt;15,VLOOKUP(G491,data!$B$3:$E$32,2,0)*$D491,(VLOOKUP(G491,data!$B$3:$E$32,2,0)*14)+(VLOOKUP(G491,data!$B$3:$E$32,3,0))*($D491-14)),0)</f>
        <v>0</v>
      </c>
      <c r="I491" s="334" t="s">
        <v>127</v>
      </c>
      <c r="J491" s="299">
        <f>IF($E491=1,VLOOKUP(I491,data!$B$35:$D$39,2,0),0)</f>
        <v>0</v>
      </c>
      <c r="K491" s="300">
        <f>IF(AND(H491&lt;&gt;0,J491&lt;&gt;0)=FALSE,0,data!$C$43)</f>
        <v>0</v>
      </c>
      <c r="L491" s="338">
        <f t="shared" si="32"/>
        <v>0</v>
      </c>
      <c r="M491" s="293">
        <f t="shared" si="36"/>
        <v>0</v>
      </c>
      <c r="N491" s="293">
        <f t="shared" si="34"/>
        <v>0</v>
      </c>
      <c r="O491" s="293">
        <f t="shared" si="35"/>
        <v>0</v>
      </c>
    </row>
    <row r="492" spans="1:15" ht="18" hidden="1" customHeight="1" x14ac:dyDescent="0.3">
      <c r="A492" s="301"/>
      <c r="B492" s="290" t="s">
        <v>614</v>
      </c>
      <c r="C492" s="291"/>
      <c r="D492" s="297"/>
      <c r="E492" s="293">
        <f t="shared" si="33"/>
        <v>0</v>
      </c>
      <c r="F492" s="298">
        <f>IF(E492=1,data!$C$41*D492,0)</f>
        <v>0</v>
      </c>
      <c r="G492" s="334" t="s">
        <v>127</v>
      </c>
      <c r="H492" s="299">
        <f>IF($E492=1,IF($D492&lt;15,VLOOKUP(G492,data!$B$3:$E$32,2,0)*$D492,(VLOOKUP(G492,data!$B$3:$E$32,2,0)*14)+(VLOOKUP(G492,data!$B$3:$E$32,3,0))*($D492-14)),0)</f>
        <v>0</v>
      </c>
      <c r="I492" s="334" t="s">
        <v>127</v>
      </c>
      <c r="J492" s="299">
        <f>IF($E492=1,VLOOKUP(I492,data!$B$35:$D$39,2,0),0)</f>
        <v>0</v>
      </c>
      <c r="K492" s="300">
        <f>IF(AND(H492&lt;&gt;0,J492&lt;&gt;0)=FALSE,0,data!$C$43)</f>
        <v>0</v>
      </c>
      <c r="L492" s="338">
        <f t="shared" si="32"/>
        <v>0</v>
      </c>
      <c r="M492" s="293">
        <f t="shared" si="36"/>
        <v>0</v>
      </c>
      <c r="N492" s="293">
        <f t="shared" si="34"/>
        <v>0</v>
      </c>
      <c r="O492" s="293">
        <f t="shared" si="35"/>
        <v>0</v>
      </c>
    </row>
    <row r="493" spans="1:15" ht="18" hidden="1" customHeight="1" x14ac:dyDescent="0.3">
      <c r="A493" s="301"/>
      <c r="B493" s="290" t="s">
        <v>615</v>
      </c>
      <c r="C493" s="291"/>
      <c r="D493" s="297"/>
      <c r="E493" s="293">
        <f t="shared" si="33"/>
        <v>0</v>
      </c>
      <c r="F493" s="298">
        <f>IF(E493=1,data!$C$41*D493,0)</f>
        <v>0</v>
      </c>
      <c r="G493" s="334" t="s">
        <v>127</v>
      </c>
      <c r="H493" s="299">
        <f>IF($E493=1,IF($D493&lt;15,VLOOKUP(G493,data!$B$3:$E$32,2,0)*$D493,(VLOOKUP(G493,data!$B$3:$E$32,2,0)*14)+(VLOOKUP(G493,data!$B$3:$E$32,3,0))*($D493-14)),0)</f>
        <v>0</v>
      </c>
      <c r="I493" s="334" t="s">
        <v>127</v>
      </c>
      <c r="J493" s="299">
        <f>IF($E493=1,VLOOKUP(I493,data!$B$35:$D$39,2,0),0)</f>
        <v>0</v>
      </c>
      <c r="K493" s="300">
        <f>IF(AND(H493&lt;&gt;0,J493&lt;&gt;0)=FALSE,0,data!$C$43)</f>
        <v>0</v>
      </c>
      <c r="L493" s="338">
        <f t="shared" si="32"/>
        <v>0</v>
      </c>
      <c r="M493" s="293">
        <f t="shared" si="36"/>
        <v>0</v>
      </c>
      <c r="N493" s="293">
        <f t="shared" si="34"/>
        <v>0</v>
      </c>
      <c r="O493" s="293">
        <f t="shared" si="35"/>
        <v>0</v>
      </c>
    </row>
    <row r="494" spans="1:15" ht="18" hidden="1" customHeight="1" x14ac:dyDescent="0.3">
      <c r="A494" s="301"/>
      <c r="B494" s="290" t="s">
        <v>616</v>
      </c>
      <c r="C494" s="291"/>
      <c r="D494" s="297"/>
      <c r="E494" s="293">
        <f t="shared" si="33"/>
        <v>0</v>
      </c>
      <c r="F494" s="298">
        <f>IF(E494=1,data!$C$41*D494,0)</f>
        <v>0</v>
      </c>
      <c r="G494" s="334" t="s">
        <v>127</v>
      </c>
      <c r="H494" s="299">
        <f>IF($E494=1,IF($D494&lt;15,VLOOKUP(G494,data!$B$3:$E$32,2,0)*$D494,(VLOOKUP(G494,data!$B$3:$E$32,2,0)*14)+(VLOOKUP(G494,data!$B$3:$E$32,3,0))*($D494-14)),0)</f>
        <v>0</v>
      </c>
      <c r="I494" s="334" t="s">
        <v>127</v>
      </c>
      <c r="J494" s="299">
        <f>IF($E494=1,VLOOKUP(I494,data!$B$35:$D$39,2,0),0)</f>
        <v>0</v>
      </c>
      <c r="K494" s="300">
        <f>IF(AND(H494&lt;&gt;0,J494&lt;&gt;0)=FALSE,0,data!$C$43)</f>
        <v>0</v>
      </c>
      <c r="L494" s="338">
        <f t="shared" si="32"/>
        <v>0</v>
      </c>
      <c r="M494" s="293">
        <f t="shared" si="36"/>
        <v>0</v>
      </c>
      <c r="N494" s="293">
        <f t="shared" si="34"/>
        <v>0</v>
      </c>
      <c r="O494" s="293">
        <f t="shared" si="35"/>
        <v>0</v>
      </c>
    </row>
    <row r="495" spans="1:15" ht="18" hidden="1" customHeight="1" x14ac:dyDescent="0.3">
      <c r="A495" s="301"/>
      <c r="B495" s="290" t="s">
        <v>617</v>
      </c>
      <c r="C495" s="291"/>
      <c r="D495" s="297"/>
      <c r="E495" s="293">
        <f t="shared" si="33"/>
        <v>0</v>
      </c>
      <c r="F495" s="298">
        <f>IF(E495=1,data!$C$41*D495,0)</f>
        <v>0</v>
      </c>
      <c r="G495" s="334" t="s">
        <v>127</v>
      </c>
      <c r="H495" s="299">
        <f>IF($E495=1,IF($D495&lt;15,VLOOKUP(G495,data!$B$3:$E$32,2,0)*$D495,(VLOOKUP(G495,data!$B$3:$E$32,2,0)*14)+(VLOOKUP(G495,data!$B$3:$E$32,3,0))*($D495-14)),0)</f>
        <v>0</v>
      </c>
      <c r="I495" s="334" t="s">
        <v>127</v>
      </c>
      <c r="J495" s="299">
        <f>IF($E495=1,VLOOKUP(I495,data!$B$35:$D$39,2,0),0)</f>
        <v>0</v>
      </c>
      <c r="K495" s="300">
        <f>IF(AND(H495&lt;&gt;0,J495&lt;&gt;0)=FALSE,0,data!$C$43)</f>
        <v>0</v>
      </c>
      <c r="L495" s="338">
        <f t="shared" si="32"/>
        <v>0</v>
      </c>
      <c r="M495" s="293">
        <f t="shared" si="36"/>
        <v>0</v>
      </c>
      <c r="N495" s="293">
        <f t="shared" si="34"/>
        <v>0</v>
      </c>
      <c r="O495" s="293">
        <f t="shared" si="35"/>
        <v>0</v>
      </c>
    </row>
    <row r="496" spans="1:15" ht="18" hidden="1" customHeight="1" x14ac:dyDescent="0.3">
      <c r="A496" s="301"/>
      <c r="B496" s="290" t="s">
        <v>618</v>
      </c>
      <c r="C496" s="291"/>
      <c r="D496" s="297"/>
      <c r="E496" s="293">
        <f t="shared" si="33"/>
        <v>0</v>
      </c>
      <c r="F496" s="298">
        <f>IF(E496=1,data!$C$41*D496,0)</f>
        <v>0</v>
      </c>
      <c r="G496" s="334" t="s">
        <v>127</v>
      </c>
      <c r="H496" s="299">
        <f>IF($E496=1,IF($D496&lt;15,VLOOKUP(G496,data!$B$3:$E$32,2,0)*$D496,(VLOOKUP(G496,data!$B$3:$E$32,2,0)*14)+(VLOOKUP(G496,data!$B$3:$E$32,3,0))*($D496-14)),0)</f>
        <v>0</v>
      </c>
      <c r="I496" s="334" t="s">
        <v>127</v>
      </c>
      <c r="J496" s="299">
        <f>IF($E496=1,VLOOKUP(I496,data!$B$35:$D$39,2,0),0)</f>
        <v>0</v>
      </c>
      <c r="K496" s="300">
        <f>IF(AND(H496&lt;&gt;0,J496&lt;&gt;0)=FALSE,0,data!$C$43)</f>
        <v>0</v>
      </c>
      <c r="L496" s="338">
        <f t="shared" si="32"/>
        <v>0</v>
      </c>
      <c r="M496" s="293">
        <f t="shared" si="36"/>
        <v>0</v>
      </c>
      <c r="N496" s="293">
        <f t="shared" si="34"/>
        <v>0</v>
      </c>
      <c r="O496" s="293">
        <f t="shared" si="35"/>
        <v>0</v>
      </c>
    </row>
    <row r="497" spans="1:15" ht="18" hidden="1" customHeight="1" x14ac:dyDescent="0.3">
      <c r="A497" s="301"/>
      <c r="B497" s="290" t="s">
        <v>619</v>
      </c>
      <c r="C497" s="291"/>
      <c r="D497" s="297"/>
      <c r="E497" s="293">
        <f t="shared" si="33"/>
        <v>0</v>
      </c>
      <c r="F497" s="298">
        <f>IF(E497=1,data!$C$41*D497,0)</f>
        <v>0</v>
      </c>
      <c r="G497" s="334" t="s">
        <v>127</v>
      </c>
      <c r="H497" s="299">
        <f>IF($E497=1,IF($D497&lt;15,VLOOKUP(G497,data!$B$3:$E$32,2,0)*$D497,(VLOOKUP(G497,data!$B$3:$E$32,2,0)*14)+(VLOOKUP(G497,data!$B$3:$E$32,3,0))*($D497-14)),0)</f>
        <v>0</v>
      </c>
      <c r="I497" s="334" t="s">
        <v>127</v>
      </c>
      <c r="J497" s="299">
        <f>IF($E497=1,VLOOKUP(I497,data!$B$35:$D$39,2,0),0)</f>
        <v>0</v>
      </c>
      <c r="K497" s="300">
        <f>IF(AND(H497&lt;&gt;0,J497&lt;&gt;0)=FALSE,0,data!$C$43)</f>
        <v>0</v>
      </c>
      <c r="L497" s="338">
        <f t="shared" si="32"/>
        <v>0</v>
      </c>
      <c r="M497" s="293">
        <f t="shared" si="36"/>
        <v>0</v>
      </c>
      <c r="N497" s="293">
        <f t="shared" si="34"/>
        <v>0</v>
      </c>
      <c r="O497" s="293">
        <f t="shared" si="35"/>
        <v>0</v>
      </c>
    </row>
    <row r="498" spans="1:15" ht="18" hidden="1" customHeight="1" x14ac:dyDescent="0.3">
      <c r="A498" s="301"/>
      <c r="B498" s="290" t="s">
        <v>620</v>
      </c>
      <c r="C498" s="291"/>
      <c r="D498" s="297"/>
      <c r="E498" s="293">
        <f t="shared" si="33"/>
        <v>0</v>
      </c>
      <c r="F498" s="298">
        <f>IF(E498=1,data!$C$41*D498,0)</f>
        <v>0</v>
      </c>
      <c r="G498" s="334" t="s">
        <v>127</v>
      </c>
      <c r="H498" s="299">
        <f>IF($E498=1,IF($D498&lt;15,VLOOKUP(G498,data!$B$3:$E$32,2,0)*$D498,(VLOOKUP(G498,data!$B$3:$E$32,2,0)*14)+(VLOOKUP(G498,data!$B$3:$E$32,3,0))*($D498-14)),0)</f>
        <v>0</v>
      </c>
      <c r="I498" s="334" t="s">
        <v>127</v>
      </c>
      <c r="J498" s="299">
        <f>IF($E498=1,VLOOKUP(I498,data!$B$35:$D$39,2,0),0)</f>
        <v>0</v>
      </c>
      <c r="K498" s="300">
        <f>IF(AND(H498&lt;&gt;0,J498&lt;&gt;0)=FALSE,0,data!$C$43)</f>
        <v>0</v>
      </c>
      <c r="L498" s="338">
        <f t="shared" si="32"/>
        <v>0</v>
      </c>
      <c r="M498" s="293">
        <f t="shared" si="36"/>
        <v>0</v>
      </c>
      <c r="N498" s="293">
        <f t="shared" si="34"/>
        <v>0</v>
      </c>
      <c r="O498" s="293">
        <f t="shared" si="35"/>
        <v>0</v>
      </c>
    </row>
    <row r="499" spans="1:15" ht="18" hidden="1" customHeight="1" x14ac:dyDescent="0.3">
      <c r="A499" s="301"/>
      <c r="B499" s="290" t="s">
        <v>621</v>
      </c>
      <c r="C499" s="291"/>
      <c r="D499" s="297"/>
      <c r="E499" s="293">
        <f t="shared" si="33"/>
        <v>0</v>
      </c>
      <c r="F499" s="298">
        <f>IF(E499=1,data!$C$41*D499,0)</f>
        <v>0</v>
      </c>
      <c r="G499" s="334" t="s">
        <v>127</v>
      </c>
      <c r="H499" s="299">
        <f>IF($E499=1,IF($D499&lt;15,VLOOKUP(G499,data!$B$3:$E$32,2,0)*$D499,(VLOOKUP(G499,data!$B$3:$E$32,2,0)*14)+(VLOOKUP(G499,data!$B$3:$E$32,3,0))*($D499-14)),0)</f>
        <v>0</v>
      </c>
      <c r="I499" s="334" t="s">
        <v>127</v>
      </c>
      <c r="J499" s="299">
        <f>IF($E499=1,VLOOKUP(I499,data!$B$35:$D$39,2,0),0)</f>
        <v>0</v>
      </c>
      <c r="K499" s="300">
        <f>IF(AND(H499&lt;&gt;0,J499&lt;&gt;0)=FALSE,0,data!$C$43)</f>
        <v>0</v>
      </c>
      <c r="L499" s="338">
        <f t="shared" si="32"/>
        <v>0</v>
      </c>
      <c r="M499" s="293">
        <f t="shared" si="36"/>
        <v>0</v>
      </c>
      <c r="N499" s="293">
        <f t="shared" si="34"/>
        <v>0</v>
      </c>
      <c r="O499" s="293">
        <f t="shared" si="35"/>
        <v>0</v>
      </c>
    </row>
    <row r="500" spans="1:15" ht="18" hidden="1" customHeight="1" x14ac:dyDescent="0.3">
      <c r="A500" s="301"/>
      <c r="B500" s="290" t="s">
        <v>622</v>
      </c>
      <c r="C500" s="291"/>
      <c r="D500" s="297"/>
      <c r="E500" s="293">
        <f t="shared" si="33"/>
        <v>0</v>
      </c>
      <c r="F500" s="298">
        <f>IF(E500=1,data!$C$41*D500,0)</f>
        <v>0</v>
      </c>
      <c r="G500" s="334" t="s">
        <v>127</v>
      </c>
      <c r="H500" s="299">
        <f>IF($E500=1,IF($D500&lt;15,VLOOKUP(G500,data!$B$3:$E$32,2,0)*$D500,(VLOOKUP(G500,data!$B$3:$E$32,2,0)*14)+(VLOOKUP(G500,data!$B$3:$E$32,3,0))*($D500-14)),0)</f>
        <v>0</v>
      </c>
      <c r="I500" s="334" t="s">
        <v>127</v>
      </c>
      <c r="J500" s="299">
        <f>IF($E500=1,VLOOKUP(I500,data!$B$35:$D$39,2,0),0)</f>
        <v>0</v>
      </c>
      <c r="K500" s="300">
        <f>IF(AND(H500&lt;&gt;0,J500&lt;&gt;0)=FALSE,0,data!$C$43)</f>
        <v>0</v>
      </c>
      <c r="L500" s="338">
        <f t="shared" si="32"/>
        <v>0</v>
      </c>
      <c r="M500" s="293">
        <f t="shared" si="36"/>
        <v>0</v>
      </c>
      <c r="N500" s="293">
        <f t="shared" si="34"/>
        <v>0</v>
      </c>
      <c r="O500" s="293">
        <f t="shared" si="35"/>
        <v>0</v>
      </c>
    </row>
    <row r="501" spans="1:15" ht="18" hidden="1" customHeight="1" x14ac:dyDescent="0.3">
      <c r="A501" s="301"/>
      <c r="B501" s="290" t="s">
        <v>623</v>
      </c>
      <c r="C501" s="291"/>
      <c r="D501" s="297"/>
      <c r="E501" s="293">
        <f t="shared" si="33"/>
        <v>0</v>
      </c>
      <c r="F501" s="298">
        <f>IF(E501=1,data!$C$41*D501,0)</f>
        <v>0</v>
      </c>
      <c r="G501" s="334" t="s">
        <v>127</v>
      </c>
      <c r="H501" s="299">
        <f>IF($E501=1,IF($D501&lt;15,VLOOKUP(G501,data!$B$3:$E$32,2,0)*$D501,(VLOOKUP(G501,data!$B$3:$E$32,2,0)*14)+(VLOOKUP(G501,data!$B$3:$E$32,3,0))*($D501-14)),0)</f>
        <v>0</v>
      </c>
      <c r="I501" s="334" t="s">
        <v>127</v>
      </c>
      <c r="J501" s="299">
        <f>IF($E501=1,VLOOKUP(I501,data!$B$35:$D$39,2,0),0)</f>
        <v>0</v>
      </c>
      <c r="K501" s="300">
        <f>IF(AND(H501&lt;&gt;0,J501&lt;&gt;0)=FALSE,0,data!$C$43)</f>
        <v>0</v>
      </c>
      <c r="L501" s="338">
        <f t="shared" si="32"/>
        <v>0</v>
      </c>
      <c r="M501" s="293">
        <f t="shared" si="36"/>
        <v>0</v>
      </c>
      <c r="N501" s="293">
        <f t="shared" si="34"/>
        <v>0</v>
      </c>
      <c r="O501" s="293">
        <f t="shared" si="35"/>
        <v>0</v>
      </c>
    </row>
    <row r="502" spans="1:15" ht="18" hidden="1" customHeight="1" x14ac:dyDescent="0.3">
      <c r="A502" s="301"/>
      <c r="B502" s="290" t="s">
        <v>624</v>
      </c>
      <c r="C502" s="291"/>
      <c r="D502" s="297"/>
      <c r="E502" s="293">
        <f t="shared" si="33"/>
        <v>0</v>
      </c>
      <c r="F502" s="298">
        <f>IF(E502=1,data!$C$41*D502,0)</f>
        <v>0</v>
      </c>
      <c r="G502" s="334" t="s">
        <v>127</v>
      </c>
      <c r="H502" s="299">
        <f>IF($E502=1,IF($D502&lt;15,VLOOKUP(G502,data!$B$3:$E$32,2,0)*$D502,(VLOOKUP(G502,data!$B$3:$E$32,2,0)*14)+(VLOOKUP(G502,data!$B$3:$E$32,3,0))*($D502-14)),0)</f>
        <v>0</v>
      </c>
      <c r="I502" s="334" t="s">
        <v>127</v>
      </c>
      <c r="J502" s="299">
        <f>IF($E502=1,VLOOKUP(I502,data!$B$35:$D$39,2,0),0)</f>
        <v>0</v>
      </c>
      <c r="K502" s="300">
        <f>IF(AND(H502&lt;&gt;0,J502&lt;&gt;0)=FALSE,0,data!$C$43)</f>
        <v>0</v>
      </c>
      <c r="L502" s="338">
        <f t="shared" si="32"/>
        <v>0</v>
      </c>
      <c r="M502" s="293">
        <f t="shared" si="36"/>
        <v>0</v>
      </c>
      <c r="N502" s="293">
        <f t="shared" si="34"/>
        <v>0</v>
      </c>
      <c r="O502" s="293">
        <f t="shared" si="35"/>
        <v>0</v>
      </c>
    </row>
    <row r="503" spans="1:15" ht="18" hidden="1" customHeight="1" x14ac:dyDescent="0.3">
      <c r="A503" s="301"/>
      <c r="B503" s="290" t="s">
        <v>625</v>
      </c>
      <c r="C503" s="291"/>
      <c r="D503" s="297"/>
      <c r="E503" s="293">
        <f t="shared" si="33"/>
        <v>0</v>
      </c>
      <c r="F503" s="298">
        <f>IF(E503=1,data!$C$41*D503,0)</f>
        <v>0</v>
      </c>
      <c r="G503" s="334" t="s">
        <v>127</v>
      </c>
      <c r="H503" s="299">
        <f>IF($E503=1,IF($D503&lt;15,VLOOKUP(G503,data!$B$3:$E$32,2,0)*$D503,(VLOOKUP(G503,data!$B$3:$E$32,2,0)*14)+(VLOOKUP(G503,data!$B$3:$E$32,3,0))*($D503-14)),0)</f>
        <v>0</v>
      </c>
      <c r="I503" s="334" t="s">
        <v>127</v>
      </c>
      <c r="J503" s="299">
        <f>IF($E503=1,VLOOKUP(I503,data!$B$35:$D$39,2,0),0)</f>
        <v>0</v>
      </c>
      <c r="K503" s="300">
        <f>IF(AND(H503&lt;&gt;0,J503&lt;&gt;0)=FALSE,0,data!$C$43)</f>
        <v>0</v>
      </c>
      <c r="L503" s="338">
        <f t="shared" si="32"/>
        <v>0</v>
      </c>
      <c r="M503" s="293">
        <f t="shared" si="36"/>
        <v>0</v>
      </c>
      <c r="N503" s="293">
        <f t="shared" si="34"/>
        <v>0</v>
      </c>
      <c r="O503" s="293">
        <f t="shared" si="35"/>
        <v>0</v>
      </c>
    </row>
    <row r="504" spans="1:15" ht="18" hidden="1" customHeight="1" x14ac:dyDescent="0.3">
      <c r="A504" s="301"/>
      <c r="B504" s="290" t="s">
        <v>626</v>
      </c>
      <c r="C504" s="291"/>
      <c r="D504" s="297"/>
      <c r="E504" s="293">
        <f t="shared" si="33"/>
        <v>0</v>
      </c>
      <c r="F504" s="298">
        <f>IF(E504=1,data!$C$41*D504,0)</f>
        <v>0</v>
      </c>
      <c r="G504" s="334" t="s">
        <v>127</v>
      </c>
      <c r="H504" s="299">
        <f>IF($E504=1,IF($D504&lt;15,VLOOKUP(G504,data!$B$3:$E$32,2,0)*$D504,(VLOOKUP(G504,data!$B$3:$E$32,2,0)*14)+(VLOOKUP(G504,data!$B$3:$E$32,3,0))*($D504-14)),0)</f>
        <v>0</v>
      </c>
      <c r="I504" s="334" t="s">
        <v>127</v>
      </c>
      <c r="J504" s="299">
        <f>IF($E504=1,VLOOKUP(I504,data!$B$35:$D$39,2,0),0)</f>
        <v>0</v>
      </c>
      <c r="K504" s="300">
        <f>IF(AND(H504&lt;&gt;0,J504&lt;&gt;0)=FALSE,0,data!$C$43)</f>
        <v>0</v>
      </c>
      <c r="L504" s="338">
        <f t="shared" si="32"/>
        <v>0</v>
      </c>
      <c r="M504" s="293">
        <f t="shared" si="36"/>
        <v>0</v>
      </c>
      <c r="N504" s="293">
        <f t="shared" si="34"/>
        <v>0</v>
      </c>
      <c r="O504" s="293">
        <f t="shared" si="35"/>
        <v>0</v>
      </c>
    </row>
    <row r="505" spans="1:15" ht="18" hidden="1" customHeight="1" x14ac:dyDescent="0.3">
      <c r="A505" s="301"/>
      <c r="B505" s="290" t="s">
        <v>627</v>
      </c>
      <c r="C505" s="291"/>
      <c r="D505" s="297"/>
      <c r="E505" s="293">
        <f t="shared" si="33"/>
        <v>0</v>
      </c>
      <c r="F505" s="298">
        <f>IF(E505=1,data!$C$41*D505,0)</f>
        <v>0</v>
      </c>
      <c r="G505" s="334" t="s">
        <v>127</v>
      </c>
      <c r="H505" s="299">
        <f>IF($E505=1,IF($D505&lt;15,VLOOKUP(G505,data!$B$3:$E$32,2,0)*$D505,(VLOOKUP(G505,data!$B$3:$E$32,2,0)*14)+(VLOOKUP(G505,data!$B$3:$E$32,3,0))*($D505-14)),0)</f>
        <v>0</v>
      </c>
      <c r="I505" s="334" t="s">
        <v>127</v>
      </c>
      <c r="J505" s="299">
        <f>IF($E505=1,VLOOKUP(I505,data!$B$35:$D$39,2,0),0)</f>
        <v>0</v>
      </c>
      <c r="K505" s="300">
        <f>IF(AND(H505&lt;&gt;0,J505&lt;&gt;0)=FALSE,0,data!$C$43)</f>
        <v>0</v>
      </c>
      <c r="L505" s="338">
        <f t="shared" si="32"/>
        <v>0</v>
      </c>
      <c r="M505" s="293">
        <f t="shared" si="36"/>
        <v>0</v>
      </c>
      <c r="N505" s="293">
        <f t="shared" si="34"/>
        <v>0</v>
      </c>
      <c r="O505" s="293">
        <f t="shared" si="35"/>
        <v>0</v>
      </c>
    </row>
    <row r="506" spans="1:15" ht="18" hidden="1" customHeight="1" thickBot="1" x14ac:dyDescent="0.35">
      <c r="A506" s="301"/>
      <c r="B506" s="290" t="s">
        <v>628</v>
      </c>
      <c r="C506" s="291"/>
      <c r="D506" s="303"/>
      <c r="E506" s="341">
        <f t="shared" si="33"/>
        <v>0</v>
      </c>
      <c r="F506" s="304">
        <f>IF(E506=1,data!$C$41*D506,0)</f>
        <v>0</v>
      </c>
      <c r="G506" s="335" t="s">
        <v>127</v>
      </c>
      <c r="H506" s="305">
        <f>IF($E506=1,IF($D506&lt;15,VLOOKUP(G506,data!$B$3:$E$32,2,0)*$D506,(VLOOKUP(G506,data!$B$3:$E$32,2,0)*14)+(VLOOKUP(G506,data!$B$3:$E$32,3,0))*($D506-14)),0)</f>
        <v>0</v>
      </c>
      <c r="I506" s="335" t="s">
        <v>127</v>
      </c>
      <c r="J506" s="305">
        <f>IF($E506=1,VLOOKUP(I506,data!$B$35:$D$39,2,0),0)</f>
        <v>0</v>
      </c>
      <c r="K506" s="306">
        <f>IF(AND(H506&lt;&gt;0,J506&lt;&gt;0)=FALSE,0,data!$C$43)</f>
        <v>0</v>
      </c>
      <c r="L506" s="339">
        <f t="shared" si="32"/>
        <v>0</v>
      </c>
      <c r="M506" s="307">
        <f t="shared" si="36"/>
        <v>0</v>
      </c>
      <c r="N506" s="293">
        <f t="shared" si="34"/>
        <v>0</v>
      </c>
      <c r="O506" s="293">
        <f t="shared" si="35"/>
        <v>0</v>
      </c>
    </row>
    <row r="507" spans="1:15" ht="31.05" customHeight="1" thickBot="1" x14ac:dyDescent="0.35">
      <c r="A507" s="1"/>
      <c r="B507" s="354" t="s">
        <v>629</v>
      </c>
      <c r="C507" s="355"/>
      <c r="D507" s="355">
        <f>N507</f>
        <v>0</v>
      </c>
      <c r="E507" s="355"/>
      <c r="F507" s="356"/>
      <c r="G507" s="356"/>
      <c r="H507" s="356"/>
      <c r="I507" s="356"/>
      <c r="J507" s="356"/>
      <c r="K507" s="356"/>
      <c r="L507" s="357">
        <f>SUM(L7:L506)</f>
        <v>0</v>
      </c>
      <c r="M507" s="308">
        <f>SUM(M7:M506)</f>
        <v>0</v>
      </c>
      <c r="N507" s="308">
        <f>SUM(N7:N506)</f>
        <v>0</v>
      </c>
      <c r="O507" s="308">
        <f>SUM(O7:O506)</f>
        <v>0</v>
      </c>
    </row>
    <row r="508" spans="1:15" ht="19.95" customHeight="1" x14ac:dyDescent="0.3">
      <c r="A508" s="1"/>
      <c r="B508" s="280"/>
      <c r="C508" s="309"/>
      <c r="D508" s="280"/>
      <c r="E508" s="280"/>
      <c r="F508" s="278"/>
      <c r="G508" s="280"/>
      <c r="H508" s="278"/>
      <c r="I508" s="280"/>
      <c r="J508" s="278"/>
      <c r="K508" s="278" t="s">
        <v>701</v>
      </c>
      <c r="L508" s="278">
        <f>O507</f>
        <v>0</v>
      </c>
      <c r="M508" s="280"/>
      <c r="N508" s="280"/>
      <c r="O508" s="280"/>
    </row>
    <row r="509" spans="1:15" ht="15" x14ac:dyDescent="0.3">
      <c r="A509" s="1"/>
      <c r="B509" s="280"/>
      <c r="C509" s="309"/>
      <c r="D509" s="280"/>
      <c r="E509" s="280"/>
      <c r="F509" s="278"/>
      <c r="G509" s="280"/>
      <c r="H509" s="278"/>
      <c r="I509" s="280"/>
      <c r="J509" s="278"/>
      <c r="K509" s="278"/>
      <c r="L509" s="278"/>
      <c r="M509" s="280"/>
      <c r="N509" s="280"/>
      <c r="O509" s="280"/>
    </row>
    <row r="510" spans="1:15" ht="15" x14ac:dyDescent="0.3">
      <c r="A510" s="1"/>
      <c r="B510" s="280"/>
      <c r="C510" s="309"/>
      <c r="D510" s="280"/>
      <c r="E510" s="280"/>
      <c r="F510" s="278"/>
      <c r="G510" s="280"/>
      <c r="H510" s="278"/>
      <c r="I510" s="280"/>
      <c r="J510" s="278"/>
      <c r="K510" s="278"/>
      <c r="L510" s="278"/>
      <c r="M510" s="280"/>
      <c r="N510" s="280"/>
      <c r="O510" s="280"/>
    </row>
    <row r="511" spans="1:15" ht="15" x14ac:dyDescent="0.3">
      <c r="A511" s="1"/>
      <c r="B511" s="280"/>
      <c r="C511" s="309"/>
      <c r="D511" s="280"/>
      <c r="E511" s="280"/>
      <c r="F511" s="278"/>
      <c r="G511" s="280"/>
      <c r="H511" s="278"/>
      <c r="I511" s="280"/>
      <c r="J511" s="278"/>
      <c r="K511" s="278"/>
      <c r="L511" s="278"/>
      <c r="M511" s="280"/>
      <c r="N511" s="280"/>
      <c r="O511" s="280"/>
    </row>
    <row r="512" spans="1:15" ht="15" x14ac:dyDescent="0.3">
      <c r="A512" s="1"/>
      <c r="B512" s="280"/>
      <c r="C512" s="309"/>
      <c r="D512" s="280"/>
      <c r="E512" s="280"/>
      <c r="F512" s="278"/>
      <c r="G512" s="280"/>
      <c r="H512" s="278"/>
      <c r="I512" s="280"/>
      <c r="J512" s="278"/>
      <c r="K512" s="278"/>
      <c r="L512" s="278"/>
      <c r="M512" s="280"/>
      <c r="N512" s="280"/>
      <c r="O512" s="280"/>
    </row>
    <row r="513" spans="1:15" ht="15" x14ac:dyDescent="0.3">
      <c r="A513" s="1"/>
      <c r="B513" s="280"/>
      <c r="C513" s="309"/>
      <c r="D513" s="280"/>
      <c r="E513" s="280"/>
      <c r="F513" s="278"/>
      <c r="G513" s="280"/>
      <c r="H513" s="278"/>
      <c r="I513" s="280"/>
      <c r="J513" s="278"/>
      <c r="K513" s="278"/>
      <c r="L513" s="278"/>
      <c r="M513" s="280"/>
      <c r="N513" s="280"/>
      <c r="O513" s="280"/>
    </row>
    <row r="514" spans="1:15" ht="15" x14ac:dyDescent="0.3">
      <c r="A514" s="1"/>
      <c r="B514" s="280"/>
      <c r="C514" s="309"/>
      <c r="D514" s="280"/>
      <c r="E514" s="280"/>
      <c r="F514" s="278"/>
      <c r="G514" s="280"/>
      <c r="H514" s="278"/>
      <c r="I514" s="280"/>
      <c r="J514" s="278"/>
      <c r="K514" s="278"/>
      <c r="L514" s="278"/>
      <c r="M514" s="280"/>
      <c r="N514" s="280"/>
      <c r="O514" s="280"/>
    </row>
  </sheetData>
  <sheetProtection algorithmName="SHA-512" hashValue="fL/Upv+vzwOsAHgavnFajnzLmkJMsRDn6C5JX6qaJ02IN4ZYSLmY2lYXJXXmZvPFuQFO/6eUMgKA0QgRfNExFQ==" saltValue="geYuy8TTyEidtQ4BZhVsRw==" spinCount="100000" sheet="1" autoFilter="0"/>
  <mergeCells count="14">
    <mergeCell ref="N2:N6"/>
    <mergeCell ref="O2:O6"/>
    <mergeCell ref="D3:J3"/>
    <mergeCell ref="B4:L4"/>
    <mergeCell ref="B5:B6"/>
    <mergeCell ref="C5:C6"/>
    <mergeCell ref="G5:H5"/>
    <mergeCell ref="I5:J5"/>
    <mergeCell ref="K5:K6"/>
    <mergeCell ref="L5:L6"/>
    <mergeCell ref="D6:F6"/>
    <mergeCell ref="G6:H6"/>
    <mergeCell ref="I6:J6"/>
    <mergeCell ref="M2:M6"/>
  </mergeCells>
  <conditionalFormatting sqref="G7">
    <cfRule type="expression" dxfId="15" priority="5">
      <formula>AND($E7=1,$G7=" ")</formula>
    </cfRule>
    <cfRule type="expression" dxfId="14" priority="6">
      <formula>AND($E7=0,$G7&lt;&gt;" ")</formula>
    </cfRule>
  </conditionalFormatting>
  <conditionalFormatting sqref="I7">
    <cfRule type="expression" dxfId="13" priority="7">
      <formula>AND($E7=1,$I7=" ")</formula>
    </cfRule>
    <cfRule type="expression" dxfId="12" priority="8">
      <formula>AND($E7=0,$I7&lt;&gt;" ")</formula>
    </cfRule>
  </conditionalFormatting>
  <conditionalFormatting sqref="G8:G506">
    <cfRule type="expression" dxfId="11" priority="3">
      <formula>AND($E8=1,$G8=" ")</formula>
    </cfRule>
    <cfRule type="expression" dxfId="10" priority="4">
      <formula>AND($E8=0,$G8&lt;&gt;" ")</formula>
    </cfRule>
  </conditionalFormatting>
  <conditionalFormatting sqref="I8:I506">
    <cfRule type="expression" dxfId="9" priority="1">
      <formula>AND($E8=1,$I8=" ")</formula>
    </cfRule>
    <cfRule type="expression" dxfId="8" priority="2">
      <formula>AND($E8=0,$I8&lt;&gt;" ")</formula>
    </cfRule>
  </conditionalFormatting>
  <dataValidations count="1">
    <dataValidation type="whole" allowBlank="1" showInputMessage="1" showErrorMessage="1" error="Zadejte počet dní stáže v rozsahu 5 - 20" sqref="D7:D506">
      <formula1>5</formula1>
      <formula2>20</formula2>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data!$B$35:$B$39</xm:f>
          </x14:formula1>
          <xm:sqref>I7:I506</xm:sqref>
        </x14:dataValidation>
        <x14:dataValidation type="list" allowBlank="1" showInputMessage="1" showErrorMessage="1">
          <x14:formula1>
            <xm:f>data!$B$3:$B$32</xm:f>
          </x14:formula1>
          <xm:sqref>G7:G506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8"/>
  <sheetViews>
    <sheetView workbookViewId="0">
      <selection activeCell="D7" sqref="D7"/>
    </sheetView>
  </sheetViews>
  <sheetFormatPr defaultColWidth="9.21875" defaultRowHeight="14.4" x14ac:dyDescent="0.3"/>
  <cols>
    <col min="1" max="1" width="2.44140625" style="365" customWidth="1"/>
    <col min="2" max="2" width="14" style="365" customWidth="1"/>
    <col min="3" max="3" width="0" style="365" hidden="1" customWidth="1"/>
    <col min="4" max="4" width="16.77734375" style="365" customWidth="1"/>
    <col min="5" max="5" width="0" style="365" hidden="1" customWidth="1"/>
    <col min="6" max="6" width="12.77734375" style="365" customWidth="1"/>
    <col min="7" max="7" width="26.77734375" style="365" customWidth="1"/>
    <col min="8" max="8" width="16.5546875" style="365" customWidth="1"/>
    <col min="9" max="9" width="30.77734375" style="365" customWidth="1"/>
    <col min="10" max="10" width="13.21875" style="365" customWidth="1"/>
    <col min="11" max="11" width="16.44140625" style="365" customWidth="1"/>
    <col min="12" max="12" width="17.21875" style="365" customWidth="1"/>
    <col min="13" max="13" width="0" style="365" hidden="1" customWidth="1"/>
    <col min="14" max="14" width="5.21875" style="365" hidden="1" customWidth="1"/>
    <col min="15" max="15" width="9.88671875" style="365" hidden="1" customWidth="1"/>
    <col min="16" max="16384" width="9.21875" style="365"/>
  </cols>
  <sheetData>
    <row r="1" spans="1:16" ht="15" thickBot="1" x14ac:dyDescent="0.35">
      <c r="A1" s="278"/>
      <c r="B1" s="278"/>
      <c r="C1" s="279"/>
      <c r="D1" s="278"/>
      <c r="E1" s="278"/>
      <c r="F1" s="278"/>
      <c r="G1" s="278"/>
      <c r="H1" s="278"/>
      <c r="I1" s="280"/>
      <c r="J1" s="278"/>
      <c r="K1" s="278"/>
      <c r="L1" s="278"/>
      <c r="M1" s="280"/>
      <c r="N1" s="280"/>
      <c r="O1" s="280"/>
      <c r="P1" s="280"/>
    </row>
    <row r="2" spans="1:16" ht="8.25" customHeight="1" x14ac:dyDescent="0.4">
      <c r="A2" s="4"/>
      <c r="B2" s="281"/>
      <c r="C2" s="282"/>
      <c r="D2" s="283"/>
      <c r="E2" s="283"/>
      <c r="F2" s="284"/>
      <c r="G2" s="285"/>
      <c r="H2" s="285"/>
      <c r="I2" s="285"/>
      <c r="J2" s="285"/>
      <c r="K2" s="285"/>
      <c r="L2" s="286"/>
      <c r="M2" s="583" t="s">
        <v>115</v>
      </c>
      <c r="N2" s="583" t="s">
        <v>116</v>
      </c>
      <c r="O2" s="583" t="s">
        <v>701</v>
      </c>
      <c r="P2" s="280"/>
    </row>
    <row r="3" spans="1:16" ht="43.5" customHeight="1" x14ac:dyDescent="0.4">
      <c r="A3" s="1"/>
      <c r="B3" s="345"/>
      <c r="C3" s="346"/>
      <c r="D3" s="605" t="s">
        <v>708</v>
      </c>
      <c r="E3" s="605"/>
      <c r="F3" s="605"/>
      <c r="G3" s="605"/>
      <c r="H3" s="605"/>
      <c r="I3" s="605"/>
      <c r="J3" s="605"/>
      <c r="K3" s="368"/>
      <c r="L3" s="347"/>
      <c r="M3" s="583"/>
      <c r="N3" s="583"/>
      <c r="O3" s="583"/>
      <c r="P3" s="287"/>
    </row>
    <row r="4" spans="1:16" ht="9" customHeight="1" thickBot="1" x14ac:dyDescent="0.4">
      <c r="A4" s="4"/>
      <c r="B4" s="586"/>
      <c r="C4" s="587"/>
      <c r="D4" s="588"/>
      <c r="E4" s="588"/>
      <c r="F4" s="588"/>
      <c r="G4" s="588"/>
      <c r="H4" s="588"/>
      <c r="I4" s="588"/>
      <c r="J4" s="588"/>
      <c r="K4" s="588"/>
      <c r="L4" s="589"/>
      <c r="M4" s="583"/>
      <c r="N4" s="583"/>
      <c r="O4" s="583"/>
      <c r="P4" s="280"/>
    </row>
    <row r="5" spans="1:16" ht="35.25" customHeight="1" thickBot="1" x14ac:dyDescent="0.35">
      <c r="A5" s="7"/>
      <c r="B5" s="590" t="s">
        <v>709</v>
      </c>
      <c r="C5" s="592" t="s">
        <v>700</v>
      </c>
      <c r="D5" s="366" t="s">
        <v>117</v>
      </c>
      <c r="E5" s="288"/>
      <c r="F5" s="367" t="s">
        <v>118</v>
      </c>
      <c r="G5" s="594" t="s">
        <v>119</v>
      </c>
      <c r="H5" s="595"/>
      <c r="I5" s="596" t="s">
        <v>120</v>
      </c>
      <c r="J5" s="597"/>
      <c r="K5" s="598" t="s">
        <v>710</v>
      </c>
      <c r="L5" s="600" t="s">
        <v>711</v>
      </c>
      <c r="M5" s="583"/>
      <c r="N5" s="583"/>
      <c r="O5" s="583"/>
      <c r="P5" s="287"/>
    </row>
    <row r="6" spans="1:16" ht="36.75" customHeight="1" thickBot="1" x14ac:dyDescent="0.35">
      <c r="A6" s="7"/>
      <c r="B6" s="591"/>
      <c r="C6" s="593"/>
      <c r="D6" s="602" t="s">
        <v>712</v>
      </c>
      <c r="E6" s="602"/>
      <c r="F6" s="603"/>
      <c r="G6" s="604" t="s">
        <v>121</v>
      </c>
      <c r="H6" s="603"/>
      <c r="I6" s="604" t="s">
        <v>122</v>
      </c>
      <c r="J6" s="603"/>
      <c r="K6" s="599"/>
      <c r="L6" s="601"/>
      <c r="M6" s="584"/>
      <c r="N6" s="584"/>
      <c r="O6" s="584"/>
      <c r="P6" s="287"/>
    </row>
    <row r="7" spans="1:16" ht="25.05" customHeight="1" x14ac:dyDescent="0.3">
      <c r="A7" s="289"/>
      <c r="B7" s="290" t="s">
        <v>123</v>
      </c>
      <c r="C7" s="291" t="s">
        <v>702</v>
      </c>
      <c r="D7" s="292"/>
      <c r="E7" s="340">
        <f>IF(C7&gt;0,IF(D7&gt;0,1,0),0)</f>
        <v>0</v>
      </c>
      <c r="F7" s="294">
        <f>IF(E7=1,data!$C$41*D7,0)</f>
        <v>0</v>
      </c>
      <c r="G7" s="333" t="s">
        <v>127</v>
      </c>
      <c r="H7" s="295">
        <f>IF($E7=1,IF($D7&lt;15,VLOOKUP(G7,data!$B$3:$E$32,2,0)*$D7,(VLOOKUP(G7,data!$B$3:$E$32,2,0)*14)+(VLOOKUP(G7,data!$B$3:$E$32,3,0))*($D7-14)),0)</f>
        <v>0</v>
      </c>
      <c r="I7" s="333" t="s">
        <v>127</v>
      </c>
      <c r="J7" s="295">
        <f>IF($E7=1,VLOOKUP(I7,data!$B$35:$D$39,2,0),0)</f>
        <v>0</v>
      </c>
      <c r="K7" s="336">
        <f>IF(AND(H7&lt;&gt;0,J7&lt;&gt;0)=FALSE,0,data!$C$43)</f>
        <v>0</v>
      </c>
      <c r="L7" s="337">
        <f>IF(AND(H7&lt;&gt;0,J7&lt;&gt;0)=FALSE,0,INT(F7+H7+J7+K7))</f>
        <v>0</v>
      </c>
      <c r="M7" s="293">
        <f>IF(L7&gt;0,1,0)</f>
        <v>0</v>
      </c>
      <c r="N7" s="293">
        <f>IF(M7=1,D7,0)</f>
        <v>0</v>
      </c>
      <c r="O7" s="293">
        <f>IF(OR(G7="Spojené Království",G7="Norsko",G7="Island"),L7,0)</f>
        <v>0</v>
      </c>
      <c r="P7" s="296"/>
    </row>
    <row r="8" spans="1:16" ht="25.05" customHeight="1" x14ac:dyDescent="0.3">
      <c r="A8" s="289"/>
      <c r="B8" s="290" t="s">
        <v>126</v>
      </c>
      <c r="C8" s="291" t="s">
        <v>702</v>
      </c>
      <c r="D8" s="297"/>
      <c r="E8" s="293">
        <f t="shared" ref="E8:E71" si="0">IF(C8&gt;0,IF(D8&gt;0,1,0),0)</f>
        <v>0</v>
      </c>
      <c r="F8" s="298">
        <f>IF(E8=1,data!$C$41*D8,0)</f>
        <v>0</v>
      </c>
      <c r="G8" s="334" t="s">
        <v>127</v>
      </c>
      <c r="H8" s="299">
        <f>IF($E8=1,IF($D8&lt;15,VLOOKUP(G8,data!$B$3:$E$32,2,0)*$D8,(VLOOKUP(G8,data!$B$3:$E$32,2,0)*14)+(VLOOKUP(G8,data!$B$3:$E$32,3,0))*($D8-14)),0)</f>
        <v>0</v>
      </c>
      <c r="I8" s="334" t="s">
        <v>127</v>
      </c>
      <c r="J8" s="299">
        <f>IF($E8=1,VLOOKUP(I8,data!$B$35:$D$39,2,0),0)</f>
        <v>0</v>
      </c>
      <c r="K8" s="300">
        <f>IF(AND(H8&lt;&gt;0,J8&lt;&gt;0)=FALSE,0,data!$C$43)</f>
        <v>0</v>
      </c>
      <c r="L8" s="338">
        <f t="shared" ref="L8:L71" si="1">IF(AND(H8&lt;&gt;0,J8&lt;&gt;0)=FALSE,0,INT(F8+H8+J8+K8))</f>
        <v>0</v>
      </c>
      <c r="M8" s="293">
        <f>IF(L8&gt;0,1,0)</f>
        <v>0</v>
      </c>
      <c r="N8" s="293">
        <f t="shared" ref="N8:N71" si="2">IF(M8=1,D8,0)</f>
        <v>0</v>
      </c>
      <c r="O8" s="293">
        <f t="shared" ref="O8:O71" si="3">IF(OR(G8="Spojené Království",G8="Norsko",G8="Island"),L8,0)</f>
        <v>0</v>
      </c>
      <c r="P8" s="296"/>
    </row>
    <row r="9" spans="1:16" ht="25.05" customHeight="1" x14ac:dyDescent="0.3">
      <c r="A9" s="289"/>
      <c r="B9" s="290" t="s">
        <v>128</v>
      </c>
      <c r="C9" s="291" t="s">
        <v>702</v>
      </c>
      <c r="D9" s="297"/>
      <c r="E9" s="293">
        <f t="shared" si="0"/>
        <v>0</v>
      </c>
      <c r="F9" s="298">
        <f>IF(E9=1,data!$C$41*D9,0)</f>
        <v>0</v>
      </c>
      <c r="G9" s="334" t="s">
        <v>127</v>
      </c>
      <c r="H9" s="299">
        <f>IF($E9=1,IF($D9&lt;15,VLOOKUP(G9,data!$B$3:$E$32,2,0)*$D9,(VLOOKUP(G9,data!$B$3:$E$32,2,0)*14)+(VLOOKUP(G9,data!$B$3:$E$32,3,0))*($D9-14)),0)</f>
        <v>0</v>
      </c>
      <c r="I9" s="334" t="s">
        <v>127</v>
      </c>
      <c r="J9" s="299">
        <f>IF($E9=1,VLOOKUP(I9,data!$B$35:$D$39,2,0),0)</f>
        <v>0</v>
      </c>
      <c r="K9" s="300">
        <f>IF(AND(H9&lt;&gt;0,J9&lt;&gt;0)=FALSE,0,data!$C$43)</f>
        <v>0</v>
      </c>
      <c r="L9" s="338">
        <f t="shared" si="1"/>
        <v>0</v>
      </c>
      <c r="M9" s="293">
        <f t="shared" ref="M9:M13" si="4">IF(L9&gt;0,1,0)</f>
        <v>0</v>
      </c>
      <c r="N9" s="293">
        <f t="shared" si="2"/>
        <v>0</v>
      </c>
      <c r="O9" s="293">
        <f t="shared" si="3"/>
        <v>0</v>
      </c>
      <c r="P9" s="296"/>
    </row>
    <row r="10" spans="1:16" ht="25.05" customHeight="1" x14ac:dyDescent="0.3">
      <c r="A10" s="301"/>
      <c r="B10" s="290" t="s">
        <v>129</v>
      </c>
      <c r="C10" s="291" t="s">
        <v>702</v>
      </c>
      <c r="D10" s="297"/>
      <c r="E10" s="293">
        <f t="shared" si="0"/>
        <v>0</v>
      </c>
      <c r="F10" s="298">
        <f>IF(E10=1,data!$C$41*D10,0)</f>
        <v>0</v>
      </c>
      <c r="G10" s="334" t="s">
        <v>127</v>
      </c>
      <c r="H10" s="299">
        <f>IF($E10=1,IF($D10&lt;15,VLOOKUP(G10,data!$B$3:$E$32,2,0)*$D10,(VLOOKUP(G10,data!$B$3:$E$32,2,0)*14)+(VLOOKUP(G10,data!$B$3:$E$32,3,0))*($D10-14)),0)</f>
        <v>0</v>
      </c>
      <c r="I10" s="334" t="s">
        <v>127</v>
      </c>
      <c r="J10" s="299">
        <f>IF($E10=1,VLOOKUP(I10,data!$B$35:$D$39,2,0),0)</f>
        <v>0</v>
      </c>
      <c r="K10" s="300">
        <f>IF(AND(H10&lt;&gt;0,J10&lt;&gt;0)=FALSE,0,data!$C$43)</f>
        <v>0</v>
      </c>
      <c r="L10" s="338">
        <f t="shared" si="1"/>
        <v>0</v>
      </c>
      <c r="M10" s="293">
        <f t="shared" si="4"/>
        <v>0</v>
      </c>
      <c r="N10" s="293">
        <f t="shared" si="2"/>
        <v>0</v>
      </c>
      <c r="O10" s="293">
        <f t="shared" si="3"/>
        <v>0</v>
      </c>
      <c r="P10" s="296"/>
    </row>
    <row r="11" spans="1:16" ht="25.05" customHeight="1" x14ac:dyDescent="0.3">
      <c r="A11" s="301"/>
      <c r="B11" s="290" t="s">
        <v>132</v>
      </c>
      <c r="C11" s="291" t="s">
        <v>702</v>
      </c>
      <c r="D11" s="297"/>
      <c r="E11" s="293">
        <f t="shared" si="0"/>
        <v>0</v>
      </c>
      <c r="F11" s="298">
        <f>IF(E11=1,data!$C$41*D11,0)</f>
        <v>0</v>
      </c>
      <c r="G11" s="334" t="s">
        <v>127</v>
      </c>
      <c r="H11" s="299">
        <f>IF($E11=1,IF($D11&lt;15,VLOOKUP(G11,data!$B$3:$E$32,2,0)*$D11,(VLOOKUP(G11,data!$B$3:$E$32,2,0)*14)+(VLOOKUP(G11,data!$B$3:$E$32,3,0))*($D11-14)),0)</f>
        <v>0</v>
      </c>
      <c r="I11" s="334" t="s">
        <v>127</v>
      </c>
      <c r="J11" s="299">
        <f>IF($E11=1,VLOOKUP(I11,data!$B$35:$D$39,2,0),0)</f>
        <v>0</v>
      </c>
      <c r="K11" s="300">
        <f>IF(AND(H11&lt;&gt;0,J11&lt;&gt;0)=FALSE,0,data!$C$43)</f>
        <v>0</v>
      </c>
      <c r="L11" s="338">
        <f t="shared" si="1"/>
        <v>0</v>
      </c>
      <c r="M11" s="293">
        <f t="shared" si="4"/>
        <v>0</v>
      </c>
      <c r="N11" s="293">
        <f t="shared" si="2"/>
        <v>0</v>
      </c>
      <c r="O11" s="293">
        <f t="shared" si="3"/>
        <v>0</v>
      </c>
      <c r="P11" s="296"/>
    </row>
    <row r="12" spans="1:16" ht="25.05" customHeight="1" x14ac:dyDescent="0.3">
      <c r="A12" s="301"/>
      <c r="B12" s="290" t="s">
        <v>134</v>
      </c>
      <c r="C12" s="291" t="s">
        <v>702</v>
      </c>
      <c r="D12" s="297"/>
      <c r="E12" s="293">
        <f t="shared" si="0"/>
        <v>0</v>
      </c>
      <c r="F12" s="298">
        <f>IF(E12=1,data!$C$41*D12,0)</f>
        <v>0</v>
      </c>
      <c r="G12" s="334" t="s">
        <v>127</v>
      </c>
      <c r="H12" s="299">
        <f>IF($E12=1,IF($D12&lt;15,VLOOKUP(G12,data!$B$3:$E$32,2,0)*$D12,(VLOOKUP(G12,data!$B$3:$E$32,2,0)*14)+(VLOOKUP(G12,data!$B$3:$E$32,3,0))*($D12-14)),0)</f>
        <v>0</v>
      </c>
      <c r="I12" s="334" t="s">
        <v>127</v>
      </c>
      <c r="J12" s="299">
        <f>IF($E12=1,VLOOKUP(I12,data!$B$35:$D$39,2,0),0)</f>
        <v>0</v>
      </c>
      <c r="K12" s="300">
        <f>IF(AND(H12&lt;&gt;0,J12&lt;&gt;0)=FALSE,0,data!$C$43)</f>
        <v>0</v>
      </c>
      <c r="L12" s="338">
        <f t="shared" si="1"/>
        <v>0</v>
      </c>
      <c r="M12" s="293">
        <f t="shared" si="4"/>
        <v>0</v>
      </c>
      <c r="N12" s="293">
        <f t="shared" si="2"/>
        <v>0</v>
      </c>
      <c r="O12" s="293">
        <f t="shared" si="3"/>
        <v>0</v>
      </c>
      <c r="P12" s="296"/>
    </row>
    <row r="13" spans="1:16" ht="25.05" customHeight="1" x14ac:dyDescent="0.3">
      <c r="A13" s="301"/>
      <c r="B13" s="290" t="s">
        <v>135</v>
      </c>
      <c r="C13" s="291" t="s">
        <v>702</v>
      </c>
      <c r="D13" s="297"/>
      <c r="E13" s="293">
        <f t="shared" si="0"/>
        <v>0</v>
      </c>
      <c r="F13" s="298">
        <f>IF(E13=1,data!$C$41*D13,0)</f>
        <v>0</v>
      </c>
      <c r="G13" s="334" t="s">
        <v>127</v>
      </c>
      <c r="H13" s="299">
        <f>IF($E13=1,IF($D13&lt;15,VLOOKUP(G13,data!$B$3:$E$32,2,0)*$D13,(VLOOKUP(G13,data!$B$3:$E$32,2,0)*14)+(VLOOKUP(G13,data!$B$3:$E$32,3,0))*($D13-14)),0)</f>
        <v>0</v>
      </c>
      <c r="I13" s="334" t="s">
        <v>127</v>
      </c>
      <c r="J13" s="299">
        <f>IF($E13=1,VLOOKUP(I13,data!$B$35:$D$39,2,0),0)</f>
        <v>0</v>
      </c>
      <c r="K13" s="300">
        <f>IF(AND(H13&lt;&gt;0,J13&lt;&gt;0)=FALSE,0,data!$C$43)</f>
        <v>0</v>
      </c>
      <c r="L13" s="338">
        <f t="shared" si="1"/>
        <v>0</v>
      </c>
      <c r="M13" s="293">
        <f t="shared" si="4"/>
        <v>0</v>
      </c>
      <c r="N13" s="293">
        <f t="shared" si="2"/>
        <v>0</v>
      </c>
      <c r="O13" s="293">
        <f t="shared" si="3"/>
        <v>0</v>
      </c>
      <c r="P13" s="296"/>
    </row>
    <row r="14" spans="1:16" ht="25.05" customHeight="1" x14ac:dyDescent="0.3">
      <c r="A14" s="301"/>
      <c r="B14" s="290" t="s">
        <v>136</v>
      </c>
      <c r="C14" s="291" t="s">
        <v>702</v>
      </c>
      <c r="D14" s="297"/>
      <c r="E14" s="293">
        <f t="shared" si="0"/>
        <v>0</v>
      </c>
      <c r="F14" s="298">
        <f>IF(E14=1,data!$C$41*D14,0)</f>
        <v>0</v>
      </c>
      <c r="G14" s="334" t="s">
        <v>127</v>
      </c>
      <c r="H14" s="299">
        <f>IF($E14=1,IF($D14&lt;15,VLOOKUP(G14,data!$B$3:$E$32,2,0)*$D14,(VLOOKUP(G14,data!$B$3:$E$32,2,0)*14)+(VLOOKUP(G14,data!$B$3:$E$32,3,0))*($D14-14)),0)</f>
        <v>0</v>
      </c>
      <c r="I14" s="334" t="s">
        <v>127</v>
      </c>
      <c r="J14" s="299">
        <f>IF($E14=1,VLOOKUP(I14,data!$B$35:$D$39,2,0),0)</f>
        <v>0</v>
      </c>
      <c r="K14" s="300">
        <f>IF(AND(H14&lt;&gt;0,J14&lt;&gt;0)=FALSE,0,data!$C$43)</f>
        <v>0</v>
      </c>
      <c r="L14" s="338">
        <f t="shared" si="1"/>
        <v>0</v>
      </c>
      <c r="M14" s="293">
        <f>IF(L14&gt;0,1,0)</f>
        <v>0</v>
      </c>
      <c r="N14" s="293">
        <f t="shared" si="2"/>
        <v>0</v>
      </c>
      <c r="O14" s="293">
        <f t="shared" si="3"/>
        <v>0</v>
      </c>
      <c r="P14" s="296"/>
    </row>
    <row r="15" spans="1:16" ht="25.05" customHeight="1" x14ac:dyDescent="0.3">
      <c r="A15" s="301"/>
      <c r="B15" s="290" t="s">
        <v>137</v>
      </c>
      <c r="C15" s="291" t="s">
        <v>702</v>
      </c>
      <c r="D15" s="297"/>
      <c r="E15" s="293">
        <f t="shared" si="0"/>
        <v>0</v>
      </c>
      <c r="F15" s="298">
        <f>IF(E15=1,data!$C$41*D15,0)</f>
        <v>0</v>
      </c>
      <c r="G15" s="334" t="s">
        <v>127</v>
      </c>
      <c r="H15" s="299">
        <f>IF($E15=1,IF($D15&lt;15,VLOOKUP(G15,data!$B$3:$E$32,2,0)*$D15,(VLOOKUP(G15,data!$B$3:$E$32,2,0)*14)+(VLOOKUP(G15,data!$B$3:$E$32,3,0))*($D15-14)),0)</f>
        <v>0</v>
      </c>
      <c r="I15" s="334" t="s">
        <v>127</v>
      </c>
      <c r="J15" s="299">
        <f>IF($E15=1,VLOOKUP(I15,data!$B$35:$D$39,2,0),0)</f>
        <v>0</v>
      </c>
      <c r="K15" s="300">
        <f>IF(AND(H15&lt;&gt;0,J15&lt;&gt;0)=FALSE,0,data!$C$43)</f>
        <v>0</v>
      </c>
      <c r="L15" s="338">
        <f t="shared" si="1"/>
        <v>0</v>
      </c>
      <c r="M15" s="293">
        <f>IF(L15&gt;0,1,0)</f>
        <v>0</v>
      </c>
      <c r="N15" s="293">
        <f t="shared" si="2"/>
        <v>0</v>
      </c>
      <c r="O15" s="293">
        <f t="shared" si="3"/>
        <v>0</v>
      </c>
      <c r="P15" s="296"/>
    </row>
    <row r="16" spans="1:16" ht="25.05" customHeight="1" x14ac:dyDescent="0.3">
      <c r="A16" s="289"/>
      <c r="B16" s="290" t="s">
        <v>138</v>
      </c>
      <c r="C16" s="291" t="s">
        <v>702</v>
      </c>
      <c r="D16" s="297"/>
      <c r="E16" s="293">
        <f t="shared" si="0"/>
        <v>0</v>
      </c>
      <c r="F16" s="298">
        <f>IF(E16=1,data!$C$41*D16,0)</f>
        <v>0</v>
      </c>
      <c r="G16" s="334" t="s">
        <v>127</v>
      </c>
      <c r="H16" s="299">
        <f>IF($E16=1,IF($D16&lt;15,VLOOKUP(G16,data!$B$3:$E$32,2,0)*$D16,(VLOOKUP(G16,data!$B$3:$E$32,2,0)*14)+(VLOOKUP(G16,data!$B$3:$E$32,3,0))*($D16-14)),0)</f>
        <v>0</v>
      </c>
      <c r="I16" s="334" t="s">
        <v>127</v>
      </c>
      <c r="J16" s="299">
        <f>IF($E16=1,VLOOKUP(I16,data!$B$35:$D$39,2,0),0)</f>
        <v>0</v>
      </c>
      <c r="K16" s="300">
        <f>IF(AND(H16&lt;&gt;0,J16&lt;&gt;0)=FALSE,0,data!$C$43)</f>
        <v>0</v>
      </c>
      <c r="L16" s="338">
        <f t="shared" si="1"/>
        <v>0</v>
      </c>
      <c r="M16" s="293">
        <f t="shared" ref="M16:M79" si="5">IF(L16&gt;0,1,0)</f>
        <v>0</v>
      </c>
      <c r="N16" s="293">
        <f t="shared" si="2"/>
        <v>0</v>
      </c>
      <c r="O16" s="293">
        <f t="shared" si="3"/>
        <v>0</v>
      </c>
      <c r="P16" s="296"/>
    </row>
    <row r="17" spans="1:16" ht="25.05" customHeight="1" x14ac:dyDescent="0.3">
      <c r="A17" s="289"/>
      <c r="B17" s="290" t="s">
        <v>139</v>
      </c>
      <c r="C17" s="291" t="s">
        <v>702</v>
      </c>
      <c r="D17" s="297"/>
      <c r="E17" s="293">
        <f t="shared" si="0"/>
        <v>0</v>
      </c>
      <c r="F17" s="298">
        <f>IF(E17=1,data!$C$41*D17,0)</f>
        <v>0</v>
      </c>
      <c r="G17" s="334" t="s">
        <v>127</v>
      </c>
      <c r="H17" s="299">
        <f>IF($E17=1,IF($D17&lt;15,VLOOKUP(G17,data!$B$3:$E$32,2,0)*$D17,(VLOOKUP(G17,data!$B$3:$E$32,2,0)*14)+(VLOOKUP(G17,data!$B$3:$E$32,3,0))*($D17-14)),0)</f>
        <v>0</v>
      </c>
      <c r="I17" s="334" t="s">
        <v>127</v>
      </c>
      <c r="J17" s="299">
        <f>IF($E17=1,VLOOKUP(I17,data!$B$35:$D$39,2,0),0)</f>
        <v>0</v>
      </c>
      <c r="K17" s="300">
        <f>IF(AND(H17&lt;&gt;0,J17&lt;&gt;0)=FALSE,0,data!$C$43)</f>
        <v>0</v>
      </c>
      <c r="L17" s="338">
        <f t="shared" si="1"/>
        <v>0</v>
      </c>
      <c r="M17" s="293">
        <f t="shared" si="5"/>
        <v>0</v>
      </c>
      <c r="N17" s="293">
        <f t="shared" si="2"/>
        <v>0</v>
      </c>
      <c r="O17" s="293">
        <f t="shared" si="3"/>
        <v>0</v>
      </c>
      <c r="P17" s="296"/>
    </row>
    <row r="18" spans="1:16" ht="25.05" customHeight="1" x14ac:dyDescent="0.3">
      <c r="A18" s="301"/>
      <c r="B18" s="290" t="s">
        <v>140</v>
      </c>
      <c r="C18" s="291" t="s">
        <v>702</v>
      </c>
      <c r="D18" s="297"/>
      <c r="E18" s="293">
        <f t="shared" si="0"/>
        <v>0</v>
      </c>
      <c r="F18" s="298">
        <f>IF(E18=1,data!$C$41*D18,0)</f>
        <v>0</v>
      </c>
      <c r="G18" s="334" t="s">
        <v>127</v>
      </c>
      <c r="H18" s="299">
        <f>IF($E18=1,IF($D18&lt;15,VLOOKUP(G18,data!$B$3:$E$32,2,0)*$D18,(VLOOKUP(G18,data!$B$3:$E$32,2,0)*14)+(VLOOKUP(G18,data!$B$3:$E$32,3,0))*($D18-14)),0)</f>
        <v>0</v>
      </c>
      <c r="I18" s="334" t="s">
        <v>127</v>
      </c>
      <c r="J18" s="299">
        <f>IF($E18=1,VLOOKUP(I18,data!$B$35:$D$39,2,0),0)</f>
        <v>0</v>
      </c>
      <c r="K18" s="300">
        <f>IF(AND(H18&lt;&gt;0,J18&lt;&gt;0)=FALSE,0,data!$C$43)</f>
        <v>0</v>
      </c>
      <c r="L18" s="338">
        <f t="shared" si="1"/>
        <v>0</v>
      </c>
      <c r="M18" s="293">
        <f t="shared" si="5"/>
        <v>0</v>
      </c>
      <c r="N18" s="293">
        <f t="shared" si="2"/>
        <v>0</v>
      </c>
      <c r="O18" s="293">
        <f t="shared" si="3"/>
        <v>0</v>
      </c>
      <c r="P18" s="296"/>
    </row>
    <row r="19" spans="1:16" ht="25.05" customHeight="1" x14ac:dyDescent="0.3">
      <c r="A19" s="301"/>
      <c r="B19" s="290" t="s">
        <v>141</v>
      </c>
      <c r="C19" s="291" t="s">
        <v>702</v>
      </c>
      <c r="D19" s="297"/>
      <c r="E19" s="293">
        <f t="shared" si="0"/>
        <v>0</v>
      </c>
      <c r="F19" s="298">
        <f>IF(E19=1,data!$C$41*D19,0)</f>
        <v>0</v>
      </c>
      <c r="G19" s="334" t="s">
        <v>127</v>
      </c>
      <c r="H19" s="299">
        <f>IF($E19=1,IF($D19&lt;15,VLOOKUP(G19,data!$B$3:$E$32,2,0)*$D19,(VLOOKUP(G19,data!$B$3:$E$32,2,0)*14)+(VLOOKUP(G19,data!$B$3:$E$32,3,0))*($D19-14)),0)</f>
        <v>0</v>
      </c>
      <c r="I19" s="334" t="s">
        <v>127</v>
      </c>
      <c r="J19" s="299">
        <f>IF($E19=1,VLOOKUP(I19,data!$B$35:$D$39,2,0),0)</f>
        <v>0</v>
      </c>
      <c r="K19" s="300">
        <f>IF(AND(H19&lt;&gt;0,J19&lt;&gt;0)=FALSE,0,data!$C$43)</f>
        <v>0</v>
      </c>
      <c r="L19" s="338">
        <f t="shared" si="1"/>
        <v>0</v>
      </c>
      <c r="M19" s="293">
        <f t="shared" si="5"/>
        <v>0</v>
      </c>
      <c r="N19" s="293">
        <f t="shared" si="2"/>
        <v>0</v>
      </c>
      <c r="O19" s="293">
        <f t="shared" si="3"/>
        <v>0</v>
      </c>
      <c r="P19" s="296"/>
    </row>
    <row r="20" spans="1:16" ht="25.05" customHeight="1" x14ac:dyDescent="0.3">
      <c r="A20" s="301"/>
      <c r="B20" s="290" t="s">
        <v>142</v>
      </c>
      <c r="C20" s="291" t="s">
        <v>702</v>
      </c>
      <c r="D20" s="297"/>
      <c r="E20" s="293">
        <f t="shared" si="0"/>
        <v>0</v>
      </c>
      <c r="F20" s="298">
        <f>IF(E20=1,data!$C$41*D20,0)</f>
        <v>0</v>
      </c>
      <c r="G20" s="334" t="s">
        <v>127</v>
      </c>
      <c r="H20" s="299">
        <f>IF($E20=1,IF($D20&lt;15,VLOOKUP(G20,data!$B$3:$E$32,2,0)*$D20,(VLOOKUP(G20,data!$B$3:$E$32,2,0)*14)+(VLOOKUP(G20,data!$B$3:$E$32,3,0))*($D20-14)),0)</f>
        <v>0</v>
      </c>
      <c r="I20" s="334" t="s">
        <v>127</v>
      </c>
      <c r="J20" s="299">
        <f>IF($E20=1,VLOOKUP(I20,data!$B$35:$D$39,2,0),0)</f>
        <v>0</v>
      </c>
      <c r="K20" s="300">
        <f>IF(AND(H20&lt;&gt;0,J20&lt;&gt;0)=FALSE,0,data!$C$43)</f>
        <v>0</v>
      </c>
      <c r="L20" s="338">
        <f t="shared" si="1"/>
        <v>0</v>
      </c>
      <c r="M20" s="293">
        <f t="shared" si="5"/>
        <v>0</v>
      </c>
      <c r="N20" s="293">
        <f t="shared" si="2"/>
        <v>0</v>
      </c>
      <c r="O20" s="293">
        <f t="shared" si="3"/>
        <v>0</v>
      </c>
      <c r="P20" s="296"/>
    </row>
    <row r="21" spans="1:16" ht="25.05" customHeight="1" x14ac:dyDescent="0.3">
      <c r="A21" s="301"/>
      <c r="B21" s="290" t="s">
        <v>143</v>
      </c>
      <c r="C21" s="291" t="s">
        <v>702</v>
      </c>
      <c r="D21" s="297"/>
      <c r="E21" s="293">
        <f t="shared" si="0"/>
        <v>0</v>
      </c>
      <c r="F21" s="298">
        <f>IF(E21=1,data!$C$41*D21,0)</f>
        <v>0</v>
      </c>
      <c r="G21" s="334" t="s">
        <v>127</v>
      </c>
      <c r="H21" s="299">
        <f>IF($E21=1,IF($D21&lt;15,VLOOKUP(G21,data!$B$3:$E$32,2,0)*$D21,(VLOOKUP(G21,data!$B$3:$E$32,2,0)*14)+(VLOOKUP(G21,data!$B$3:$E$32,3,0))*($D21-14)),0)</f>
        <v>0</v>
      </c>
      <c r="I21" s="334" t="s">
        <v>127</v>
      </c>
      <c r="J21" s="299">
        <f>IF($E21=1,VLOOKUP(I21,data!$B$35:$D$39,2,0),0)</f>
        <v>0</v>
      </c>
      <c r="K21" s="300">
        <f>IF(AND(H21&lt;&gt;0,J21&lt;&gt;0)=FALSE,0,data!$C$43)</f>
        <v>0</v>
      </c>
      <c r="L21" s="338">
        <f t="shared" si="1"/>
        <v>0</v>
      </c>
      <c r="M21" s="293">
        <f t="shared" si="5"/>
        <v>0</v>
      </c>
      <c r="N21" s="293">
        <f t="shared" si="2"/>
        <v>0</v>
      </c>
      <c r="O21" s="293">
        <f t="shared" si="3"/>
        <v>0</v>
      </c>
      <c r="P21" s="296"/>
    </row>
    <row r="22" spans="1:16" ht="25.05" customHeight="1" x14ac:dyDescent="0.3">
      <c r="A22" s="301"/>
      <c r="B22" s="290" t="s">
        <v>144</v>
      </c>
      <c r="C22" s="291" t="s">
        <v>702</v>
      </c>
      <c r="D22" s="297"/>
      <c r="E22" s="293">
        <f t="shared" si="0"/>
        <v>0</v>
      </c>
      <c r="F22" s="298">
        <f>IF(E22=1,data!$C$41*D22,0)</f>
        <v>0</v>
      </c>
      <c r="G22" s="334" t="s">
        <v>127</v>
      </c>
      <c r="H22" s="299">
        <f>IF($E22=1,IF($D22&lt;15,VLOOKUP(G22,data!$B$3:$E$32,2,0)*$D22,(VLOOKUP(G22,data!$B$3:$E$32,2,0)*14)+(VLOOKUP(G22,data!$B$3:$E$32,3,0))*($D22-14)),0)</f>
        <v>0</v>
      </c>
      <c r="I22" s="334" t="s">
        <v>127</v>
      </c>
      <c r="J22" s="299">
        <f>IF($E22=1,VLOOKUP(I22,data!$B$35:$D$39,2,0),0)</f>
        <v>0</v>
      </c>
      <c r="K22" s="300">
        <f>IF(AND(H22&lt;&gt;0,J22&lt;&gt;0)=FALSE,0,data!$C$43)</f>
        <v>0</v>
      </c>
      <c r="L22" s="338">
        <f t="shared" si="1"/>
        <v>0</v>
      </c>
      <c r="M22" s="293">
        <f t="shared" si="5"/>
        <v>0</v>
      </c>
      <c r="N22" s="293">
        <f t="shared" si="2"/>
        <v>0</v>
      </c>
      <c r="O22" s="293">
        <f t="shared" si="3"/>
        <v>0</v>
      </c>
      <c r="P22" s="296"/>
    </row>
    <row r="23" spans="1:16" ht="25.05" customHeight="1" x14ac:dyDescent="0.3">
      <c r="A23" s="301"/>
      <c r="B23" s="290" t="s">
        <v>145</v>
      </c>
      <c r="C23" s="291" t="s">
        <v>702</v>
      </c>
      <c r="D23" s="297"/>
      <c r="E23" s="293">
        <f t="shared" si="0"/>
        <v>0</v>
      </c>
      <c r="F23" s="298">
        <f>IF(E23=1,data!$C$41*D23,0)</f>
        <v>0</v>
      </c>
      <c r="G23" s="334" t="s">
        <v>127</v>
      </c>
      <c r="H23" s="299">
        <f>IF($E23=1,IF($D23&lt;15,VLOOKUP(G23,data!$B$3:$E$32,2,0)*$D23,(VLOOKUP(G23,data!$B$3:$E$32,2,0)*14)+(VLOOKUP(G23,data!$B$3:$E$32,3,0))*($D23-14)),0)</f>
        <v>0</v>
      </c>
      <c r="I23" s="334" t="s">
        <v>127</v>
      </c>
      <c r="J23" s="299">
        <f>IF($E23=1,VLOOKUP(I23,data!$B$35:$D$39,2,0),0)</f>
        <v>0</v>
      </c>
      <c r="K23" s="300">
        <f>IF(AND(H23&lt;&gt;0,J23&lt;&gt;0)=FALSE,0,data!$C$43)</f>
        <v>0</v>
      </c>
      <c r="L23" s="338">
        <f t="shared" si="1"/>
        <v>0</v>
      </c>
      <c r="M23" s="293">
        <f t="shared" si="5"/>
        <v>0</v>
      </c>
      <c r="N23" s="293">
        <f t="shared" si="2"/>
        <v>0</v>
      </c>
      <c r="O23" s="293">
        <f t="shared" si="3"/>
        <v>0</v>
      </c>
      <c r="P23" s="296"/>
    </row>
    <row r="24" spans="1:16" ht="25.05" customHeight="1" x14ac:dyDescent="0.3">
      <c r="A24" s="289"/>
      <c r="B24" s="290" t="s">
        <v>146</v>
      </c>
      <c r="C24" s="291" t="s">
        <v>702</v>
      </c>
      <c r="D24" s="297"/>
      <c r="E24" s="293">
        <f t="shared" si="0"/>
        <v>0</v>
      </c>
      <c r="F24" s="298">
        <f>IF(E24=1,data!$C$41*D24,0)</f>
        <v>0</v>
      </c>
      <c r="G24" s="334" t="s">
        <v>127</v>
      </c>
      <c r="H24" s="299">
        <f>IF($E24=1,IF($D24&lt;15,VLOOKUP(G24,data!$B$3:$E$32,2,0)*$D24,(VLOOKUP(G24,data!$B$3:$E$32,2,0)*14)+(VLOOKUP(G24,data!$B$3:$E$32,3,0))*($D24-14)),0)</f>
        <v>0</v>
      </c>
      <c r="I24" s="334" t="s">
        <v>127</v>
      </c>
      <c r="J24" s="299">
        <f>IF($E24=1,VLOOKUP(I24,data!$B$35:$D$39,2,0),0)</f>
        <v>0</v>
      </c>
      <c r="K24" s="300">
        <f>IF(AND(H24&lt;&gt;0,J24&lt;&gt;0)=FALSE,0,data!$C$43)</f>
        <v>0</v>
      </c>
      <c r="L24" s="338">
        <f t="shared" si="1"/>
        <v>0</v>
      </c>
      <c r="M24" s="293">
        <f t="shared" si="5"/>
        <v>0</v>
      </c>
      <c r="N24" s="293">
        <f t="shared" si="2"/>
        <v>0</v>
      </c>
      <c r="O24" s="293">
        <f t="shared" si="3"/>
        <v>0</v>
      </c>
      <c r="P24" s="296"/>
    </row>
    <row r="25" spans="1:16" ht="25.05" customHeight="1" x14ac:dyDescent="0.3">
      <c r="A25" s="289"/>
      <c r="B25" s="290" t="s">
        <v>147</v>
      </c>
      <c r="C25" s="291" t="s">
        <v>702</v>
      </c>
      <c r="D25" s="297"/>
      <c r="E25" s="293">
        <f t="shared" si="0"/>
        <v>0</v>
      </c>
      <c r="F25" s="298">
        <f>IF(E25=1,data!$C$41*D25,0)</f>
        <v>0</v>
      </c>
      <c r="G25" s="334" t="s">
        <v>127</v>
      </c>
      <c r="H25" s="299">
        <f>IF($E25=1,IF($D25&lt;15,VLOOKUP(G25,data!$B$3:$E$32,2,0)*$D25,(VLOOKUP(G25,data!$B$3:$E$32,2,0)*14)+(VLOOKUP(G25,data!$B$3:$E$32,3,0))*($D25-14)),0)</f>
        <v>0</v>
      </c>
      <c r="I25" s="334" t="s">
        <v>127</v>
      </c>
      <c r="J25" s="299">
        <f>IF($E25=1,VLOOKUP(I25,data!$B$35:$D$39,2,0),0)</f>
        <v>0</v>
      </c>
      <c r="K25" s="300">
        <f>IF(AND(H25&lt;&gt;0,J25&lt;&gt;0)=FALSE,0,data!$C$43)</f>
        <v>0</v>
      </c>
      <c r="L25" s="338">
        <f t="shared" si="1"/>
        <v>0</v>
      </c>
      <c r="M25" s="293">
        <f t="shared" si="5"/>
        <v>0</v>
      </c>
      <c r="N25" s="293">
        <f t="shared" si="2"/>
        <v>0</v>
      </c>
      <c r="O25" s="293">
        <f t="shared" si="3"/>
        <v>0</v>
      </c>
      <c r="P25" s="296"/>
    </row>
    <row r="26" spans="1:16" ht="25.05" customHeight="1" x14ac:dyDescent="0.3">
      <c r="A26" s="301"/>
      <c r="B26" s="290" t="s">
        <v>148</v>
      </c>
      <c r="C26" s="291" t="s">
        <v>702</v>
      </c>
      <c r="D26" s="297"/>
      <c r="E26" s="293">
        <f t="shared" si="0"/>
        <v>0</v>
      </c>
      <c r="F26" s="298">
        <f>IF(E26=1,data!$C$41*D26,0)</f>
        <v>0</v>
      </c>
      <c r="G26" s="334" t="s">
        <v>127</v>
      </c>
      <c r="H26" s="299">
        <f>IF($E26=1,IF($D26&lt;15,VLOOKUP(G26,data!$B$3:$E$32,2,0)*$D26,(VLOOKUP(G26,data!$B$3:$E$32,2,0)*14)+(VLOOKUP(G26,data!$B$3:$E$32,3,0))*($D26-14)),0)</f>
        <v>0</v>
      </c>
      <c r="I26" s="334" t="s">
        <v>127</v>
      </c>
      <c r="J26" s="299">
        <f>IF($E26=1,VLOOKUP(I26,data!$B$35:$D$39,2,0),0)</f>
        <v>0</v>
      </c>
      <c r="K26" s="300">
        <f>IF(AND(H26&lt;&gt;0,J26&lt;&gt;0)=FALSE,0,data!$C$43)</f>
        <v>0</v>
      </c>
      <c r="L26" s="338">
        <f t="shared" si="1"/>
        <v>0</v>
      </c>
      <c r="M26" s="293">
        <f t="shared" si="5"/>
        <v>0</v>
      </c>
      <c r="N26" s="293">
        <f t="shared" si="2"/>
        <v>0</v>
      </c>
      <c r="O26" s="293">
        <f t="shared" si="3"/>
        <v>0</v>
      </c>
      <c r="P26" s="296"/>
    </row>
    <row r="27" spans="1:16" ht="25.05" customHeight="1" x14ac:dyDescent="0.3">
      <c r="A27" s="301"/>
      <c r="B27" s="290" t="s">
        <v>149</v>
      </c>
      <c r="C27" s="291" t="s">
        <v>702</v>
      </c>
      <c r="D27" s="297"/>
      <c r="E27" s="293">
        <f t="shared" si="0"/>
        <v>0</v>
      </c>
      <c r="F27" s="298">
        <f>IF(E27=1,data!$C$41*D27,0)</f>
        <v>0</v>
      </c>
      <c r="G27" s="334" t="s">
        <v>127</v>
      </c>
      <c r="H27" s="299">
        <f>IF($E27=1,IF($D27&lt;15,VLOOKUP(G27,data!$B$3:$E$32,2,0)*$D27,(VLOOKUP(G27,data!$B$3:$E$32,2,0)*14)+(VLOOKUP(G27,data!$B$3:$E$32,3,0))*($D27-14)),0)</f>
        <v>0</v>
      </c>
      <c r="I27" s="334" t="s">
        <v>127</v>
      </c>
      <c r="J27" s="299">
        <f>IF($E27=1,VLOOKUP(I27,data!$B$35:$D$39,2,0),0)</f>
        <v>0</v>
      </c>
      <c r="K27" s="300">
        <f>IF(AND(H27&lt;&gt;0,J27&lt;&gt;0)=FALSE,0,data!$C$43)</f>
        <v>0</v>
      </c>
      <c r="L27" s="338">
        <f t="shared" si="1"/>
        <v>0</v>
      </c>
      <c r="M27" s="293">
        <f t="shared" si="5"/>
        <v>0</v>
      </c>
      <c r="N27" s="293">
        <f t="shared" si="2"/>
        <v>0</v>
      </c>
      <c r="O27" s="293">
        <f t="shared" si="3"/>
        <v>0</v>
      </c>
      <c r="P27" s="296"/>
    </row>
    <row r="28" spans="1:16" ht="25.05" customHeight="1" x14ac:dyDescent="0.3">
      <c r="A28" s="301"/>
      <c r="B28" s="290" t="s">
        <v>150</v>
      </c>
      <c r="C28" s="291" t="s">
        <v>702</v>
      </c>
      <c r="D28" s="297"/>
      <c r="E28" s="293">
        <f t="shared" si="0"/>
        <v>0</v>
      </c>
      <c r="F28" s="298">
        <f>IF(E28=1,data!$C$41*D28,0)</f>
        <v>0</v>
      </c>
      <c r="G28" s="334" t="s">
        <v>127</v>
      </c>
      <c r="H28" s="299">
        <f>IF($E28=1,IF($D28&lt;15,VLOOKUP(G28,data!$B$3:$E$32,2,0)*$D28,(VLOOKUP(G28,data!$B$3:$E$32,2,0)*14)+(VLOOKUP(G28,data!$B$3:$E$32,3,0))*($D28-14)),0)</f>
        <v>0</v>
      </c>
      <c r="I28" s="334" t="s">
        <v>127</v>
      </c>
      <c r="J28" s="299">
        <f>IF($E28=1,VLOOKUP(I28,data!$B$35:$D$39,2,0),0)</f>
        <v>0</v>
      </c>
      <c r="K28" s="300">
        <f>IF(AND(H28&lt;&gt;0,J28&lt;&gt;0)=FALSE,0,data!$C$43)</f>
        <v>0</v>
      </c>
      <c r="L28" s="338">
        <f t="shared" si="1"/>
        <v>0</v>
      </c>
      <c r="M28" s="293">
        <f t="shared" si="5"/>
        <v>0</v>
      </c>
      <c r="N28" s="293">
        <f t="shared" si="2"/>
        <v>0</v>
      </c>
      <c r="O28" s="293">
        <f t="shared" si="3"/>
        <v>0</v>
      </c>
      <c r="P28" s="296"/>
    </row>
    <row r="29" spans="1:16" ht="25.05" customHeight="1" x14ac:dyDescent="0.3">
      <c r="A29" s="301"/>
      <c r="B29" s="290" t="s">
        <v>151</v>
      </c>
      <c r="C29" s="291" t="s">
        <v>702</v>
      </c>
      <c r="D29" s="297"/>
      <c r="E29" s="293">
        <f t="shared" si="0"/>
        <v>0</v>
      </c>
      <c r="F29" s="298">
        <f>IF(E29=1,data!$C$41*D29,0)</f>
        <v>0</v>
      </c>
      <c r="G29" s="334" t="s">
        <v>127</v>
      </c>
      <c r="H29" s="299">
        <f>IF($E29=1,IF($D29&lt;15,VLOOKUP(G29,data!$B$3:$E$32,2,0)*$D29,(VLOOKUP(G29,data!$B$3:$E$32,2,0)*14)+(VLOOKUP(G29,data!$B$3:$E$32,3,0))*($D29-14)),0)</f>
        <v>0</v>
      </c>
      <c r="I29" s="334" t="s">
        <v>127</v>
      </c>
      <c r="J29" s="299">
        <f>IF($E29=1,VLOOKUP(I29,data!$B$35:$D$39,2,0),0)</f>
        <v>0</v>
      </c>
      <c r="K29" s="300">
        <f>IF(AND(H29&lt;&gt;0,J29&lt;&gt;0)=FALSE,0,data!$C$43)</f>
        <v>0</v>
      </c>
      <c r="L29" s="338">
        <f t="shared" si="1"/>
        <v>0</v>
      </c>
      <c r="M29" s="293">
        <f t="shared" si="5"/>
        <v>0</v>
      </c>
      <c r="N29" s="293">
        <f t="shared" si="2"/>
        <v>0</v>
      </c>
      <c r="O29" s="293">
        <f t="shared" si="3"/>
        <v>0</v>
      </c>
      <c r="P29" s="296"/>
    </row>
    <row r="30" spans="1:16" ht="25.05" customHeight="1" x14ac:dyDescent="0.3">
      <c r="A30" s="301"/>
      <c r="B30" s="290" t="s">
        <v>152</v>
      </c>
      <c r="C30" s="291" t="s">
        <v>702</v>
      </c>
      <c r="D30" s="297"/>
      <c r="E30" s="293">
        <f t="shared" si="0"/>
        <v>0</v>
      </c>
      <c r="F30" s="298">
        <f>IF(E30=1,data!$C$41*D30,0)</f>
        <v>0</v>
      </c>
      <c r="G30" s="334" t="s">
        <v>127</v>
      </c>
      <c r="H30" s="299">
        <f>IF($E30=1,IF($D30&lt;15,VLOOKUP(G30,data!$B$3:$E$32,2,0)*$D30,(VLOOKUP(G30,data!$B$3:$E$32,2,0)*14)+(VLOOKUP(G30,data!$B$3:$E$32,3,0))*($D30-14)),0)</f>
        <v>0</v>
      </c>
      <c r="I30" s="334" t="s">
        <v>127</v>
      </c>
      <c r="J30" s="299">
        <f>IF($E30=1,VLOOKUP(I30,data!$B$35:$D$39,2,0),0)</f>
        <v>0</v>
      </c>
      <c r="K30" s="300">
        <f>IF(AND(H30&lt;&gt;0,J30&lt;&gt;0)=FALSE,0,data!$C$43)</f>
        <v>0</v>
      </c>
      <c r="L30" s="338">
        <f t="shared" si="1"/>
        <v>0</v>
      </c>
      <c r="M30" s="293">
        <f t="shared" si="5"/>
        <v>0</v>
      </c>
      <c r="N30" s="293">
        <f t="shared" si="2"/>
        <v>0</v>
      </c>
      <c r="O30" s="293">
        <f t="shared" si="3"/>
        <v>0</v>
      </c>
      <c r="P30" s="296"/>
    </row>
    <row r="31" spans="1:16" ht="25.05" customHeight="1" x14ac:dyDescent="0.3">
      <c r="A31" s="301"/>
      <c r="B31" s="290" t="s">
        <v>153</v>
      </c>
      <c r="C31" s="291" t="s">
        <v>702</v>
      </c>
      <c r="D31" s="297"/>
      <c r="E31" s="293">
        <f t="shared" si="0"/>
        <v>0</v>
      </c>
      <c r="F31" s="298">
        <f>IF(E31=1,data!$C$41*D31,0)</f>
        <v>0</v>
      </c>
      <c r="G31" s="334" t="s">
        <v>127</v>
      </c>
      <c r="H31" s="299">
        <f>IF($E31=1,IF($D31&lt;15,VLOOKUP(G31,data!$B$3:$E$32,2,0)*$D31,(VLOOKUP(G31,data!$B$3:$E$32,2,0)*14)+(VLOOKUP(G31,data!$B$3:$E$32,3,0))*($D31-14)),0)</f>
        <v>0</v>
      </c>
      <c r="I31" s="334" t="s">
        <v>127</v>
      </c>
      <c r="J31" s="299">
        <f>IF($E31=1,VLOOKUP(I31,data!$B$35:$D$39,2,0),0)</f>
        <v>0</v>
      </c>
      <c r="K31" s="300">
        <f>IF(AND(H31&lt;&gt;0,J31&lt;&gt;0)=FALSE,0,data!$C$43)</f>
        <v>0</v>
      </c>
      <c r="L31" s="338">
        <f t="shared" si="1"/>
        <v>0</v>
      </c>
      <c r="M31" s="293">
        <f t="shared" si="5"/>
        <v>0</v>
      </c>
      <c r="N31" s="293">
        <f t="shared" si="2"/>
        <v>0</v>
      </c>
      <c r="O31" s="293">
        <f t="shared" si="3"/>
        <v>0</v>
      </c>
      <c r="P31" s="296"/>
    </row>
    <row r="32" spans="1:16" ht="25.05" customHeight="1" x14ac:dyDescent="0.3">
      <c r="A32" s="289"/>
      <c r="B32" s="290" t="s">
        <v>154</v>
      </c>
      <c r="C32" s="291" t="s">
        <v>702</v>
      </c>
      <c r="D32" s="297"/>
      <c r="E32" s="293">
        <f t="shared" si="0"/>
        <v>0</v>
      </c>
      <c r="F32" s="298">
        <f>IF(E32=1,data!$C$41*D32,0)</f>
        <v>0</v>
      </c>
      <c r="G32" s="334" t="s">
        <v>127</v>
      </c>
      <c r="H32" s="299">
        <f>IF($E32=1,IF($D32&lt;15,VLOOKUP(G32,data!$B$3:$E$32,2,0)*$D32,(VLOOKUP(G32,data!$B$3:$E$32,2,0)*14)+(VLOOKUP(G32,data!$B$3:$E$32,3,0))*($D32-14)),0)</f>
        <v>0</v>
      </c>
      <c r="I32" s="334" t="s">
        <v>127</v>
      </c>
      <c r="J32" s="299">
        <f>IF($E32=1,VLOOKUP(I32,data!$B$35:$D$39,2,0),0)</f>
        <v>0</v>
      </c>
      <c r="K32" s="300">
        <f>IF(AND(H32&lt;&gt;0,J32&lt;&gt;0)=FALSE,0,data!$C$43)</f>
        <v>0</v>
      </c>
      <c r="L32" s="338">
        <f t="shared" si="1"/>
        <v>0</v>
      </c>
      <c r="M32" s="293">
        <f t="shared" si="5"/>
        <v>0</v>
      </c>
      <c r="N32" s="293">
        <f t="shared" si="2"/>
        <v>0</v>
      </c>
      <c r="O32" s="293">
        <f t="shared" si="3"/>
        <v>0</v>
      </c>
      <c r="P32" s="296"/>
    </row>
    <row r="33" spans="1:16" ht="25.05" customHeight="1" x14ac:dyDescent="0.3">
      <c r="A33" s="289"/>
      <c r="B33" s="290" t="s">
        <v>155</v>
      </c>
      <c r="C33" s="291" t="s">
        <v>702</v>
      </c>
      <c r="D33" s="297"/>
      <c r="E33" s="293">
        <f t="shared" si="0"/>
        <v>0</v>
      </c>
      <c r="F33" s="298">
        <f>IF(E33=1,data!$C$41*D33,0)</f>
        <v>0</v>
      </c>
      <c r="G33" s="334" t="s">
        <v>127</v>
      </c>
      <c r="H33" s="299">
        <f>IF($E33=1,IF($D33&lt;15,VLOOKUP(G33,data!$B$3:$E$32,2,0)*$D33,(VLOOKUP(G33,data!$B$3:$E$32,2,0)*14)+(VLOOKUP(G33,data!$B$3:$E$32,3,0))*($D33-14)),0)</f>
        <v>0</v>
      </c>
      <c r="I33" s="334" t="s">
        <v>127</v>
      </c>
      <c r="J33" s="299">
        <f>IF($E33=1,VLOOKUP(I33,data!$B$35:$D$39,2,0),0)</f>
        <v>0</v>
      </c>
      <c r="K33" s="300">
        <f>IF(AND(H33&lt;&gt;0,J33&lt;&gt;0)=FALSE,0,data!$C$43)</f>
        <v>0</v>
      </c>
      <c r="L33" s="338">
        <f t="shared" si="1"/>
        <v>0</v>
      </c>
      <c r="M33" s="293">
        <f t="shared" si="5"/>
        <v>0</v>
      </c>
      <c r="N33" s="293">
        <f t="shared" si="2"/>
        <v>0</v>
      </c>
      <c r="O33" s="293">
        <f t="shared" si="3"/>
        <v>0</v>
      </c>
      <c r="P33" s="296"/>
    </row>
    <row r="34" spans="1:16" ht="25.05" customHeight="1" x14ac:dyDescent="0.3">
      <c r="A34" s="301"/>
      <c r="B34" s="290" t="s">
        <v>156</v>
      </c>
      <c r="C34" s="291" t="s">
        <v>702</v>
      </c>
      <c r="D34" s="297"/>
      <c r="E34" s="293">
        <f t="shared" si="0"/>
        <v>0</v>
      </c>
      <c r="F34" s="298">
        <f>IF(E34=1,data!$C$41*D34,0)</f>
        <v>0</v>
      </c>
      <c r="G34" s="334" t="s">
        <v>127</v>
      </c>
      <c r="H34" s="299">
        <f>IF($E34=1,IF($D34&lt;15,VLOOKUP(G34,data!$B$3:$E$32,2,0)*$D34,(VLOOKUP(G34,data!$B$3:$E$32,2,0)*14)+(VLOOKUP(G34,data!$B$3:$E$32,3,0))*($D34-14)),0)</f>
        <v>0</v>
      </c>
      <c r="I34" s="334" t="s">
        <v>127</v>
      </c>
      <c r="J34" s="299">
        <f>IF($E34=1,VLOOKUP(I34,data!$B$35:$D$39,2,0),0)</f>
        <v>0</v>
      </c>
      <c r="K34" s="300">
        <f>IF(AND(H34&lt;&gt;0,J34&lt;&gt;0)=FALSE,0,data!$C$43)</f>
        <v>0</v>
      </c>
      <c r="L34" s="338">
        <f t="shared" si="1"/>
        <v>0</v>
      </c>
      <c r="M34" s="293">
        <f t="shared" si="5"/>
        <v>0</v>
      </c>
      <c r="N34" s="293">
        <f t="shared" si="2"/>
        <v>0</v>
      </c>
      <c r="O34" s="293">
        <f t="shared" si="3"/>
        <v>0</v>
      </c>
      <c r="P34" s="296"/>
    </row>
    <row r="35" spans="1:16" ht="25.05" customHeight="1" x14ac:dyDescent="0.3">
      <c r="A35" s="301"/>
      <c r="B35" s="290" t="s">
        <v>157</v>
      </c>
      <c r="C35" s="291" t="s">
        <v>702</v>
      </c>
      <c r="D35" s="297"/>
      <c r="E35" s="293">
        <f t="shared" si="0"/>
        <v>0</v>
      </c>
      <c r="F35" s="298">
        <f>IF(E35=1,data!$C$41*D35,0)</f>
        <v>0</v>
      </c>
      <c r="G35" s="334" t="s">
        <v>127</v>
      </c>
      <c r="H35" s="299">
        <f>IF($E35=1,IF($D35&lt;15,VLOOKUP(G35,data!$B$3:$E$32,2,0)*$D35,(VLOOKUP(G35,data!$B$3:$E$32,2,0)*14)+(VLOOKUP(G35,data!$B$3:$E$32,3,0))*($D35-14)),0)</f>
        <v>0</v>
      </c>
      <c r="I35" s="334" t="s">
        <v>127</v>
      </c>
      <c r="J35" s="299">
        <f>IF($E35=1,VLOOKUP(I35,data!$B$35:$D$39,2,0),0)</f>
        <v>0</v>
      </c>
      <c r="K35" s="300">
        <f>IF(AND(H35&lt;&gt;0,J35&lt;&gt;0)=FALSE,0,data!$C$43)</f>
        <v>0</v>
      </c>
      <c r="L35" s="338">
        <f t="shared" si="1"/>
        <v>0</v>
      </c>
      <c r="M35" s="293">
        <f t="shared" si="5"/>
        <v>0</v>
      </c>
      <c r="N35" s="293">
        <f t="shared" si="2"/>
        <v>0</v>
      </c>
      <c r="O35" s="293">
        <f t="shared" si="3"/>
        <v>0</v>
      </c>
      <c r="P35" s="296"/>
    </row>
    <row r="36" spans="1:16" ht="25.05" customHeight="1" x14ac:dyDescent="0.3">
      <c r="A36" s="301"/>
      <c r="B36" s="290" t="s">
        <v>158</v>
      </c>
      <c r="C36" s="291" t="s">
        <v>702</v>
      </c>
      <c r="D36" s="297"/>
      <c r="E36" s="293">
        <f t="shared" si="0"/>
        <v>0</v>
      </c>
      <c r="F36" s="298">
        <f>IF(E36=1,data!$C$41*D36,0)</f>
        <v>0</v>
      </c>
      <c r="G36" s="334" t="s">
        <v>127</v>
      </c>
      <c r="H36" s="299">
        <f>IF($E36=1,IF($D36&lt;15,VLOOKUP(G36,data!$B$3:$E$32,2,0)*$D36,(VLOOKUP(G36,data!$B$3:$E$32,2,0)*14)+(VLOOKUP(G36,data!$B$3:$E$32,3,0))*($D36-14)),0)</f>
        <v>0</v>
      </c>
      <c r="I36" s="334" t="s">
        <v>127</v>
      </c>
      <c r="J36" s="299">
        <f>IF($E36=1,VLOOKUP(I36,data!$B$35:$D$39,2,0),0)</f>
        <v>0</v>
      </c>
      <c r="K36" s="300">
        <f>IF(AND(H36&lt;&gt;0,J36&lt;&gt;0)=FALSE,0,data!$C$43)</f>
        <v>0</v>
      </c>
      <c r="L36" s="338">
        <f t="shared" si="1"/>
        <v>0</v>
      </c>
      <c r="M36" s="293">
        <f t="shared" si="5"/>
        <v>0</v>
      </c>
      <c r="N36" s="293">
        <f t="shared" si="2"/>
        <v>0</v>
      </c>
      <c r="O36" s="293">
        <f t="shared" si="3"/>
        <v>0</v>
      </c>
      <c r="P36" s="296"/>
    </row>
    <row r="37" spans="1:16" ht="25.05" customHeight="1" x14ac:dyDescent="0.3">
      <c r="A37" s="301"/>
      <c r="B37" s="290" t="s">
        <v>159</v>
      </c>
      <c r="C37" s="291" t="s">
        <v>702</v>
      </c>
      <c r="D37" s="297"/>
      <c r="E37" s="293">
        <f t="shared" si="0"/>
        <v>0</v>
      </c>
      <c r="F37" s="298">
        <f>IF(E37=1,data!$C$41*D37,0)</f>
        <v>0</v>
      </c>
      <c r="G37" s="334" t="s">
        <v>127</v>
      </c>
      <c r="H37" s="299">
        <f>IF($E37=1,IF($D37&lt;15,VLOOKUP(G37,data!$B$3:$E$32,2,0)*$D37,(VLOOKUP(G37,data!$B$3:$E$32,2,0)*14)+(VLOOKUP(G37,data!$B$3:$E$32,3,0))*($D37-14)),0)</f>
        <v>0</v>
      </c>
      <c r="I37" s="334" t="s">
        <v>127</v>
      </c>
      <c r="J37" s="299">
        <f>IF($E37=1,VLOOKUP(I37,data!$B$35:$D$39,2,0),0)</f>
        <v>0</v>
      </c>
      <c r="K37" s="300">
        <f>IF(AND(H37&lt;&gt;0,J37&lt;&gt;0)=FALSE,0,data!$C$43)</f>
        <v>0</v>
      </c>
      <c r="L37" s="338">
        <f t="shared" si="1"/>
        <v>0</v>
      </c>
      <c r="M37" s="293">
        <f t="shared" si="5"/>
        <v>0</v>
      </c>
      <c r="N37" s="293">
        <f t="shared" si="2"/>
        <v>0</v>
      </c>
      <c r="O37" s="293">
        <f t="shared" si="3"/>
        <v>0</v>
      </c>
      <c r="P37" s="296"/>
    </row>
    <row r="38" spans="1:16" ht="25.05" customHeight="1" x14ac:dyDescent="0.3">
      <c r="A38" s="301"/>
      <c r="B38" s="290" t="s">
        <v>160</v>
      </c>
      <c r="C38" s="291" t="s">
        <v>702</v>
      </c>
      <c r="D38" s="297"/>
      <c r="E38" s="293">
        <f t="shared" si="0"/>
        <v>0</v>
      </c>
      <c r="F38" s="298">
        <f>IF(E38=1,data!$C$41*D38,0)</f>
        <v>0</v>
      </c>
      <c r="G38" s="334" t="s">
        <v>127</v>
      </c>
      <c r="H38" s="299">
        <f>IF($E38=1,IF($D38&lt;15,VLOOKUP(G38,data!$B$3:$E$32,2,0)*$D38,(VLOOKUP(G38,data!$B$3:$E$32,2,0)*14)+(VLOOKUP(G38,data!$B$3:$E$32,3,0))*($D38-14)),0)</f>
        <v>0</v>
      </c>
      <c r="I38" s="334" t="s">
        <v>127</v>
      </c>
      <c r="J38" s="299">
        <f>IF($E38=1,VLOOKUP(I38,data!$B$35:$D$39,2,0),0)</f>
        <v>0</v>
      </c>
      <c r="K38" s="300">
        <f>IF(AND(H38&lt;&gt;0,J38&lt;&gt;0)=FALSE,0,data!$C$43)</f>
        <v>0</v>
      </c>
      <c r="L38" s="338">
        <f t="shared" si="1"/>
        <v>0</v>
      </c>
      <c r="M38" s="293">
        <f t="shared" si="5"/>
        <v>0</v>
      </c>
      <c r="N38" s="293">
        <f t="shared" si="2"/>
        <v>0</v>
      </c>
      <c r="O38" s="293">
        <f t="shared" si="3"/>
        <v>0</v>
      </c>
      <c r="P38" s="296"/>
    </row>
    <row r="39" spans="1:16" ht="25.05" customHeight="1" x14ac:dyDescent="0.3">
      <c r="A39" s="289"/>
      <c r="B39" s="290" t="s">
        <v>161</v>
      </c>
      <c r="C39" s="291" t="s">
        <v>702</v>
      </c>
      <c r="D39" s="297"/>
      <c r="E39" s="293">
        <f t="shared" si="0"/>
        <v>0</v>
      </c>
      <c r="F39" s="298">
        <f>IF(E39=1,data!$C$41*D39,0)</f>
        <v>0</v>
      </c>
      <c r="G39" s="334" t="s">
        <v>127</v>
      </c>
      <c r="H39" s="299">
        <f>IF($E39=1,IF($D39&lt;15,VLOOKUP(G39,data!$B$3:$E$32,2,0)*$D39,(VLOOKUP(G39,data!$B$3:$E$32,2,0)*14)+(VLOOKUP(G39,data!$B$3:$E$32,3,0))*($D39-14)),0)</f>
        <v>0</v>
      </c>
      <c r="I39" s="334" t="s">
        <v>127</v>
      </c>
      <c r="J39" s="299">
        <f>IF($E39=1,VLOOKUP(I39,data!$B$35:$D$39,2,0),0)</f>
        <v>0</v>
      </c>
      <c r="K39" s="300">
        <f>IF(AND(H39&lt;&gt;0,J39&lt;&gt;0)=FALSE,0,data!$C$43)</f>
        <v>0</v>
      </c>
      <c r="L39" s="338">
        <f t="shared" si="1"/>
        <v>0</v>
      </c>
      <c r="M39" s="293">
        <f t="shared" si="5"/>
        <v>0</v>
      </c>
      <c r="N39" s="293">
        <f t="shared" si="2"/>
        <v>0</v>
      </c>
      <c r="O39" s="293">
        <f t="shared" si="3"/>
        <v>0</v>
      </c>
      <c r="P39" s="296"/>
    </row>
    <row r="40" spans="1:16" ht="25.05" customHeight="1" x14ac:dyDescent="0.3">
      <c r="A40" s="289"/>
      <c r="B40" s="290" t="s">
        <v>162</v>
      </c>
      <c r="C40" s="291" t="s">
        <v>702</v>
      </c>
      <c r="D40" s="297"/>
      <c r="E40" s="293">
        <f t="shared" si="0"/>
        <v>0</v>
      </c>
      <c r="F40" s="298">
        <f>IF(E40=1,data!$C$41*D40,0)</f>
        <v>0</v>
      </c>
      <c r="G40" s="334" t="s">
        <v>127</v>
      </c>
      <c r="H40" s="299">
        <f>IF($E40=1,IF($D40&lt;15,VLOOKUP(G40,data!$B$3:$E$32,2,0)*$D40,(VLOOKUP(G40,data!$B$3:$E$32,2,0)*14)+(VLOOKUP(G40,data!$B$3:$E$32,3,0))*($D40-14)),0)</f>
        <v>0</v>
      </c>
      <c r="I40" s="334" t="s">
        <v>127</v>
      </c>
      <c r="J40" s="299">
        <f>IF($E40=1,VLOOKUP(I40,data!$B$35:$D$39,2,0),0)</f>
        <v>0</v>
      </c>
      <c r="K40" s="300">
        <f>IF(AND(H40&lt;&gt;0,J40&lt;&gt;0)=FALSE,0,data!$C$43)</f>
        <v>0</v>
      </c>
      <c r="L40" s="338">
        <f t="shared" si="1"/>
        <v>0</v>
      </c>
      <c r="M40" s="293">
        <f t="shared" si="5"/>
        <v>0</v>
      </c>
      <c r="N40" s="293">
        <f t="shared" si="2"/>
        <v>0</v>
      </c>
      <c r="O40" s="293">
        <f t="shared" si="3"/>
        <v>0</v>
      </c>
      <c r="P40" s="296"/>
    </row>
    <row r="41" spans="1:16" ht="25.05" customHeight="1" x14ac:dyDescent="0.3">
      <c r="A41" s="301"/>
      <c r="B41" s="290" t="s">
        <v>163</v>
      </c>
      <c r="C41" s="291" t="s">
        <v>702</v>
      </c>
      <c r="D41" s="297"/>
      <c r="E41" s="293">
        <f t="shared" si="0"/>
        <v>0</v>
      </c>
      <c r="F41" s="298">
        <f>IF(E41=1,data!$C$41*D41,0)</f>
        <v>0</v>
      </c>
      <c r="G41" s="334" t="s">
        <v>127</v>
      </c>
      <c r="H41" s="299">
        <f>IF($E41=1,IF($D41&lt;15,VLOOKUP(G41,data!$B$3:$E$32,2,0)*$D41,(VLOOKUP(G41,data!$B$3:$E$32,2,0)*14)+(VLOOKUP(G41,data!$B$3:$E$32,3,0))*($D41-14)),0)</f>
        <v>0</v>
      </c>
      <c r="I41" s="334" t="s">
        <v>127</v>
      </c>
      <c r="J41" s="299">
        <f>IF($E41=1,VLOOKUP(I41,data!$B$35:$D$39,2,0),0)</f>
        <v>0</v>
      </c>
      <c r="K41" s="300">
        <f>IF(AND(H41&lt;&gt;0,J41&lt;&gt;0)=FALSE,0,data!$C$43)</f>
        <v>0</v>
      </c>
      <c r="L41" s="338">
        <f t="shared" si="1"/>
        <v>0</v>
      </c>
      <c r="M41" s="293">
        <f t="shared" si="5"/>
        <v>0</v>
      </c>
      <c r="N41" s="293">
        <f t="shared" si="2"/>
        <v>0</v>
      </c>
      <c r="O41" s="293">
        <f t="shared" si="3"/>
        <v>0</v>
      </c>
      <c r="P41" s="296"/>
    </row>
    <row r="42" spans="1:16" ht="25.05" customHeight="1" x14ac:dyDescent="0.3">
      <c r="A42" s="301"/>
      <c r="B42" s="290" t="s">
        <v>164</v>
      </c>
      <c r="C42" s="291" t="s">
        <v>702</v>
      </c>
      <c r="D42" s="297"/>
      <c r="E42" s="293">
        <f t="shared" si="0"/>
        <v>0</v>
      </c>
      <c r="F42" s="298">
        <f>IF(E42=1,data!$C$41*D42,0)</f>
        <v>0</v>
      </c>
      <c r="G42" s="334" t="s">
        <v>127</v>
      </c>
      <c r="H42" s="299">
        <f>IF($E42=1,IF($D42&lt;15,VLOOKUP(G42,data!$B$3:$E$32,2,0)*$D42,(VLOOKUP(G42,data!$B$3:$E$32,2,0)*14)+(VLOOKUP(G42,data!$B$3:$E$32,3,0))*($D42-14)),0)</f>
        <v>0</v>
      </c>
      <c r="I42" s="334" t="s">
        <v>127</v>
      </c>
      <c r="J42" s="299">
        <f>IF($E42=1,VLOOKUP(I42,data!$B$35:$D$39,2,0),0)</f>
        <v>0</v>
      </c>
      <c r="K42" s="300">
        <f>IF(AND(H42&lt;&gt;0,J42&lt;&gt;0)=FALSE,0,data!$C$43)</f>
        <v>0</v>
      </c>
      <c r="L42" s="338">
        <f t="shared" si="1"/>
        <v>0</v>
      </c>
      <c r="M42" s="293">
        <f t="shared" si="5"/>
        <v>0</v>
      </c>
      <c r="N42" s="293">
        <f t="shared" si="2"/>
        <v>0</v>
      </c>
      <c r="O42" s="293">
        <f t="shared" si="3"/>
        <v>0</v>
      </c>
      <c r="P42" s="296"/>
    </row>
    <row r="43" spans="1:16" ht="25.05" customHeight="1" x14ac:dyDescent="0.3">
      <c r="A43" s="301"/>
      <c r="B43" s="290" t="s">
        <v>165</v>
      </c>
      <c r="C43" s="291" t="s">
        <v>702</v>
      </c>
      <c r="D43" s="297"/>
      <c r="E43" s="293">
        <f t="shared" si="0"/>
        <v>0</v>
      </c>
      <c r="F43" s="298">
        <f>IF(E43=1,data!$C$41*D43,0)</f>
        <v>0</v>
      </c>
      <c r="G43" s="334" t="s">
        <v>127</v>
      </c>
      <c r="H43" s="299">
        <f>IF($E43=1,IF($D43&lt;15,VLOOKUP(G43,data!$B$3:$E$32,2,0)*$D43,(VLOOKUP(G43,data!$B$3:$E$32,2,0)*14)+(VLOOKUP(G43,data!$B$3:$E$32,3,0))*($D43-14)),0)</f>
        <v>0</v>
      </c>
      <c r="I43" s="334" t="s">
        <v>127</v>
      </c>
      <c r="J43" s="299">
        <f>IF($E43=1,VLOOKUP(I43,data!$B$35:$D$39,2,0),0)</f>
        <v>0</v>
      </c>
      <c r="K43" s="300">
        <f>IF(AND(H43&lt;&gt;0,J43&lt;&gt;0)=FALSE,0,data!$C$43)</f>
        <v>0</v>
      </c>
      <c r="L43" s="338">
        <f t="shared" si="1"/>
        <v>0</v>
      </c>
      <c r="M43" s="293">
        <f t="shared" si="5"/>
        <v>0</v>
      </c>
      <c r="N43" s="293">
        <f t="shared" si="2"/>
        <v>0</v>
      </c>
      <c r="O43" s="293">
        <f t="shared" si="3"/>
        <v>0</v>
      </c>
      <c r="P43" s="296"/>
    </row>
    <row r="44" spans="1:16" ht="25.05" customHeight="1" x14ac:dyDescent="0.3">
      <c r="A44" s="301"/>
      <c r="B44" s="290" t="s">
        <v>166</v>
      </c>
      <c r="C44" s="291" t="s">
        <v>702</v>
      </c>
      <c r="D44" s="297"/>
      <c r="E44" s="293">
        <f t="shared" si="0"/>
        <v>0</v>
      </c>
      <c r="F44" s="298">
        <f>IF(E44=1,data!$C$41*D44,0)</f>
        <v>0</v>
      </c>
      <c r="G44" s="334" t="s">
        <v>127</v>
      </c>
      <c r="H44" s="299">
        <f>IF($E44=1,IF($D44&lt;15,VLOOKUP(G44,data!$B$3:$E$32,2,0)*$D44,(VLOOKUP(G44,data!$B$3:$E$32,2,0)*14)+(VLOOKUP(G44,data!$B$3:$E$32,3,0))*($D44-14)),0)</f>
        <v>0</v>
      </c>
      <c r="I44" s="334" t="s">
        <v>127</v>
      </c>
      <c r="J44" s="299">
        <f>IF($E44=1,VLOOKUP(I44,data!$B$35:$D$39,2,0),0)</f>
        <v>0</v>
      </c>
      <c r="K44" s="300">
        <f>IF(AND(H44&lt;&gt;0,J44&lt;&gt;0)=FALSE,0,data!$C$43)</f>
        <v>0</v>
      </c>
      <c r="L44" s="338">
        <f t="shared" si="1"/>
        <v>0</v>
      </c>
      <c r="M44" s="293">
        <f t="shared" si="5"/>
        <v>0</v>
      </c>
      <c r="N44" s="293">
        <f t="shared" si="2"/>
        <v>0</v>
      </c>
      <c r="O44" s="293">
        <f t="shared" si="3"/>
        <v>0</v>
      </c>
      <c r="P44" s="296"/>
    </row>
    <row r="45" spans="1:16" ht="25.05" customHeight="1" x14ac:dyDescent="0.3">
      <c r="A45" s="301"/>
      <c r="B45" s="290" t="s">
        <v>167</v>
      </c>
      <c r="C45" s="291" t="s">
        <v>702</v>
      </c>
      <c r="D45" s="297"/>
      <c r="E45" s="293">
        <f t="shared" si="0"/>
        <v>0</v>
      </c>
      <c r="F45" s="298">
        <f>IF(E45=1,data!$C$41*D45,0)</f>
        <v>0</v>
      </c>
      <c r="G45" s="334" t="s">
        <v>127</v>
      </c>
      <c r="H45" s="299">
        <f>IF($E45=1,IF($D45&lt;15,VLOOKUP(G45,data!$B$3:$E$32,2,0)*$D45,(VLOOKUP(G45,data!$B$3:$E$32,2,0)*14)+(VLOOKUP(G45,data!$B$3:$E$32,3,0))*($D45-14)),0)</f>
        <v>0</v>
      </c>
      <c r="I45" s="334" t="s">
        <v>127</v>
      </c>
      <c r="J45" s="299">
        <f>IF($E45=1,VLOOKUP(I45,data!$B$35:$D$39,2,0),0)</f>
        <v>0</v>
      </c>
      <c r="K45" s="300">
        <f>IF(AND(H45&lt;&gt;0,J45&lt;&gt;0)=FALSE,0,data!$C$43)</f>
        <v>0</v>
      </c>
      <c r="L45" s="338">
        <f t="shared" si="1"/>
        <v>0</v>
      </c>
      <c r="M45" s="293">
        <f t="shared" si="5"/>
        <v>0</v>
      </c>
      <c r="N45" s="293">
        <f t="shared" si="2"/>
        <v>0</v>
      </c>
      <c r="O45" s="293">
        <f t="shared" si="3"/>
        <v>0</v>
      </c>
      <c r="P45" s="296"/>
    </row>
    <row r="46" spans="1:16" ht="25.05" customHeight="1" x14ac:dyDescent="0.3">
      <c r="A46" s="301"/>
      <c r="B46" s="290" t="s">
        <v>168</v>
      </c>
      <c r="C46" s="291" t="s">
        <v>702</v>
      </c>
      <c r="D46" s="297"/>
      <c r="E46" s="293">
        <f t="shared" si="0"/>
        <v>0</v>
      </c>
      <c r="F46" s="298">
        <f>IF(E46=1,data!$C$41*D46,0)</f>
        <v>0</v>
      </c>
      <c r="G46" s="334" t="s">
        <v>127</v>
      </c>
      <c r="H46" s="299">
        <f>IF($E46=1,IF($D46&lt;15,VLOOKUP(G46,data!$B$3:$E$32,2,0)*$D46,(VLOOKUP(G46,data!$B$3:$E$32,2,0)*14)+(VLOOKUP(G46,data!$B$3:$E$32,3,0))*($D46-14)),0)</f>
        <v>0</v>
      </c>
      <c r="I46" s="334" t="s">
        <v>127</v>
      </c>
      <c r="J46" s="299">
        <f>IF($E46=1,VLOOKUP(I46,data!$B$35:$D$39,2,0),0)</f>
        <v>0</v>
      </c>
      <c r="K46" s="300">
        <f>IF(AND(H46&lt;&gt;0,J46&lt;&gt;0)=FALSE,0,data!$C$43)</f>
        <v>0</v>
      </c>
      <c r="L46" s="338">
        <f t="shared" si="1"/>
        <v>0</v>
      </c>
      <c r="M46" s="293">
        <f t="shared" si="5"/>
        <v>0</v>
      </c>
      <c r="N46" s="293">
        <f t="shared" si="2"/>
        <v>0</v>
      </c>
      <c r="O46" s="293">
        <f t="shared" si="3"/>
        <v>0</v>
      </c>
      <c r="P46" s="296"/>
    </row>
    <row r="47" spans="1:16" ht="25.05" customHeight="1" x14ac:dyDescent="0.3">
      <c r="A47" s="289"/>
      <c r="B47" s="290" t="s">
        <v>169</v>
      </c>
      <c r="C47" s="291" t="s">
        <v>702</v>
      </c>
      <c r="D47" s="297"/>
      <c r="E47" s="293">
        <f t="shared" si="0"/>
        <v>0</v>
      </c>
      <c r="F47" s="298">
        <f>IF(E47=1,data!$C$41*D47,0)</f>
        <v>0</v>
      </c>
      <c r="G47" s="334" t="s">
        <v>127</v>
      </c>
      <c r="H47" s="299">
        <f>IF($E47=1,IF($D47&lt;15,VLOOKUP(G47,data!$B$3:$E$32,2,0)*$D47,(VLOOKUP(G47,data!$B$3:$E$32,2,0)*14)+(VLOOKUP(G47,data!$B$3:$E$32,3,0))*($D47-14)),0)</f>
        <v>0</v>
      </c>
      <c r="I47" s="334" t="s">
        <v>127</v>
      </c>
      <c r="J47" s="299">
        <f>IF($E47=1,VLOOKUP(I47,data!$B$35:$D$39,2,0),0)</f>
        <v>0</v>
      </c>
      <c r="K47" s="300">
        <f>IF(AND(H47&lt;&gt;0,J47&lt;&gt;0)=FALSE,0,data!$C$43)</f>
        <v>0</v>
      </c>
      <c r="L47" s="338">
        <f t="shared" si="1"/>
        <v>0</v>
      </c>
      <c r="M47" s="293">
        <f t="shared" si="5"/>
        <v>0</v>
      </c>
      <c r="N47" s="293">
        <f t="shared" si="2"/>
        <v>0</v>
      </c>
      <c r="O47" s="293">
        <f t="shared" si="3"/>
        <v>0</v>
      </c>
      <c r="P47" s="296"/>
    </row>
    <row r="48" spans="1:16" ht="25.05" customHeight="1" x14ac:dyDescent="0.3">
      <c r="A48" s="289"/>
      <c r="B48" s="290" t="s">
        <v>170</v>
      </c>
      <c r="C48" s="291" t="s">
        <v>702</v>
      </c>
      <c r="D48" s="297"/>
      <c r="E48" s="293">
        <f t="shared" si="0"/>
        <v>0</v>
      </c>
      <c r="F48" s="298">
        <f>IF(E48=1,data!$C$41*D48,0)</f>
        <v>0</v>
      </c>
      <c r="G48" s="334" t="s">
        <v>127</v>
      </c>
      <c r="H48" s="299">
        <f>IF($E48=1,IF($D48&lt;15,VLOOKUP(G48,data!$B$3:$E$32,2,0)*$D48,(VLOOKUP(G48,data!$B$3:$E$32,2,0)*14)+(VLOOKUP(G48,data!$B$3:$E$32,3,0))*($D48-14)),0)</f>
        <v>0</v>
      </c>
      <c r="I48" s="334" t="s">
        <v>127</v>
      </c>
      <c r="J48" s="299">
        <f>IF($E48=1,VLOOKUP(I48,data!$B$35:$D$39,2,0),0)</f>
        <v>0</v>
      </c>
      <c r="K48" s="300">
        <f>IF(AND(H48&lt;&gt;0,J48&lt;&gt;0)=FALSE,0,data!$C$43)</f>
        <v>0</v>
      </c>
      <c r="L48" s="338">
        <f t="shared" si="1"/>
        <v>0</v>
      </c>
      <c r="M48" s="293">
        <f t="shared" si="5"/>
        <v>0</v>
      </c>
      <c r="N48" s="293">
        <f t="shared" si="2"/>
        <v>0</v>
      </c>
      <c r="O48" s="293">
        <f t="shared" si="3"/>
        <v>0</v>
      </c>
      <c r="P48" s="296"/>
    </row>
    <row r="49" spans="1:16" ht="25.05" customHeight="1" x14ac:dyDescent="0.3">
      <c r="A49" s="301"/>
      <c r="B49" s="290" t="s">
        <v>171</v>
      </c>
      <c r="C49" s="291" t="s">
        <v>702</v>
      </c>
      <c r="D49" s="297"/>
      <c r="E49" s="293">
        <f t="shared" si="0"/>
        <v>0</v>
      </c>
      <c r="F49" s="298">
        <f>IF(E49=1,data!$C$41*D49,0)</f>
        <v>0</v>
      </c>
      <c r="G49" s="334" t="s">
        <v>127</v>
      </c>
      <c r="H49" s="299">
        <f>IF($E49=1,IF($D49&lt;15,VLOOKUP(G49,data!$B$3:$E$32,2,0)*$D49,(VLOOKUP(G49,data!$B$3:$E$32,2,0)*14)+(VLOOKUP(G49,data!$B$3:$E$32,3,0))*($D49-14)),0)</f>
        <v>0</v>
      </c>
      <c r="I49" s="334" t="s">
        <v>127</v>
      </c>
      <c r="J49" s="299">
        <f>IF($E49=1,VLOOKUP(I49,data!$B$35:$D$39,2,0),0)</f>
        <v>0</v>
      </c>
      <c r="K49" s="300">
        <f>IF(AND(H49&lt;&gt;0,J49&lt;&gt;0)=FALSE,0,data!$C$43)</f>
        <v>0</v>
      </c>
      <c r="L49" s="338">
        <f t="shared" si="1"/>
        <v>0</v>
      </c>
      <c r="M49" s="293">
        <f t="shared" si="5"/>
        <v>0</v>
      </c>
      <c r="N49" s="293">
        <f t="shared" si="2"/>
        <v>0</v>
      </c>
      <c r="O49" s="293">
        <f t="shared" si="3"/>
        <v>0</v>
      </c>
      <c r="P49" s="296"/>
    </row>
    <row r="50" spans="1:16" ht="25.05" customHeight="1" x14ac:dyDescent="0.3">
      <c r="A50" s="301"/>
      <c r="B50" s="290" t="s">
        <v>172</v>
      </c>
      <c r="C50" s="291" t="s">
        <v>702</v>
      </c>
      <c r="D50" s="297"/>
      <c r="E50" s="293">
        <f t="shared" si="0"/>
        <v>0</v>
      </c>
      <c r="F50" s="298">
        <f>IF(E50=1,data!$C$41*D50,0)</f>
        <v>0</v>
      </c>
      <c r="G50" s="334" t="s">
        <v>127</v>
      </c>
      <c r="H50" s="299">
        <f>IF($E50=1,IF($D50&lt;15,VLOOKUP(G50,data!$B$3:$E$32,2,0)*$D50,(VLOOKUP(G50,data!$B$3:$E$32,2,0)*14)+(VLOOKUP(G50,data!$B$3:$E$32,3,0))*($D50-14)),0)</f>
        <v>0</v>
      </c>
      <c r="I50" s="334" t="s">
        <v>127</v>
      </c>
      <c r="J50" s="299">
        <f>IF($E50=1,VLOOKUP(I50,data!$B$35:$D$39,2,0),0)</f>
        <v>0</v>
      </c>
      <c r="K50" s="300">
        <f>IF(AND(H50&lt;&gt;0,J50&lt;&gt;0)=FALSE,0,data!$C$43)</f>
        <v>0</v>
      </c>
      <c r="L50" s="338">
        <f t="shared" si="1"/>
        <v>0</v>
      </c>
      <c r="M50" s="293">
        <f t="shared" si="5"/>
        <v>0</v>
      </c>
      <c r="N50" s="293">
        <f t="shared" si="2"/>
        <v>0</v>
      </c>
      <c r="O50" s="293">
        <f t="shared" si="3"/>
        <v>0</v>
      </c>
      <c r="P50" s="296"/>
    </row>
    <row r="51" spans="1:16" ht="25.05" customHeight="1" x14ac:dyDescent="0.3">
      <c r="A51" s="301"/>
      <c r="B51" s="290" t="s">
        <v>173</v>
      </c>
      <c r="C51" s="291" t="s">
        <v>702</v>
      </c>
      <c r="D51" s="297"/>
      <c r="E51" s="293">
        <f t="shared" si="0"/>
        <v>0</v>
      </c>
      <c r="F51" s="298">
        <f>IF(E51=1,data!$C$41*D51,0)</f>
        <v>0</v>
      </c>
      <c r="G51" s="334" t="s">
        <v>127</v>
      </c>
      <c r="H51" s="299">
        <f>IF($E51=1,IF($D51&lt;15,VLOOKUP(G51,data!$B$3:$E$32,2,0)*$D51,(VLOOKUP(G51,data!$B$3:$E$32,2,0)*14)+(VLOOKUP(G51,data!$B$3:$E$32,3,0))*($D51-14)),0)</f>
        <v>0</v>
      </c>
      <c r="I51" s="334" t="s">
        <v>127</v>
      </c>
      <c r="J51" s="299">
        <f>IF($E51=1,VLOOKUP(I51,data!$B$35:$D$39,2,0),0)</f>
        <v>0</v>
      </c>
      <c r="K51" s="300">
        <f>IF(AND(H51&lt;&gt;0,J51&lt;&gt;0)=FALSE,0,data!$C$43)</f>
        <v>0</v>
      </c>
      <c r="L51" s="338">
        <f t="shared" si="1"/>
        <v>0</v>
      </c>
      <c r="M51" s="293">
        <f t="shared" si="5"/>
        <v>0</v>
      </c>
      <c r="N51" s="293">
        <f t="shared" si="2"/>
        <v>0</v>
      </c>
      <c r="O51" s="293">
        <f t="shared" si="3"/>
        <v>0</v>
      </c>
      <c r="P51" s="296"/>
    </row>
    <row r="52" spans="1:16" ht="25.05" customHeight="1" x14ac:dyDescent="0.3">
      <c r="A52" s="301"/>
      <c r="B52" s="290" t="s">
        <v>174</v>
      </c>
      <c r="C52" s="291" t="s">
        <v>702</v>
      </c>
      <c r="D52" s="297"/>
      <c r="E52" s="293">
        <f t="shared" si="0"/>
        <v>0</v>
      </c>
      <c r="F52" s="298">
        <f>IF(E52=1,data!$C$41*D52,0)</f>
        <v>0</v>
      </c>
      <c r="G52" s="334" t="s">
        <v>127</v>
      </c>
      <c r="H52" s="299">
        <f>IF($E52=1,IF($D52&lt;15,VLOOKUP(G52,data!$B$3:$E$32,2,0)*$D52,(VLOOKUP(G52,data!$B$3:$E$32,2,0)*14)+(VLOOKUP(G52,data!$B$3:$E$32,3,0))*($D52-14)),0)</f>
        <v>0</v>
      </c>
      <c r="I52" s="334" t="s">
        <v>127</v>
      </c>
      <c r="J52" s="299">
        <f>IF($E52=1,VLOOKUP(I52,data!$B$35:$D$39,2,0),0)</f>
        <v>0</v>
      </c>
      <c r="K52" s="300">
        <f>IF(AND(H52&lt;&gt;0,J52&lt;&gt;0)=FALSE,0,data!$C$43)</f>
        <v>0</v>
      </c>
      <c r="L52" s="338">
        <f t="shared" si="1"/>
        <v>0</v>
      </c>
      <c r="M52" s="293">
        <f t="shared" si="5"/>
        <v>0</v>
      </c>
      <c r="N52" s="293">
        <f t="shared" si="2"/>
        <v>0</v>
      </c>
      <c r="O52" s="293">
        <f t="shared" si="3"/>
        <v>0</v>
      </c>
      <c r="P52" s="296"/>
    </row>
    <row r="53" spans="1:16" ht="25.05" customHeight="1" x14ac:dyDescent="0.3">
      <c r="A53" s="301"/>
      <c r="B53" s="290" t="s">
        <v>175</v>
      </c>
      <c r="C53" s="291" t="s">
        <v>702</v>
      </c>
      <c r="D53" s="297"/>
      <c r="E53" s="293">
        <f t="shared" si="0"/>
        <v>0</v>
      </c>
      <c r="F53" s="298">
        <f>IF(E53=1,data!$C$41*D53,0)</f>
        <v>0</v>
      </c>
      <c r="G53" s="334" t="s">
        <v>127</v>
      </c>
      <c r="H53" s="299">
        <f>IF($E53=1,IF($D53&lt;15,VLOOKUP(G53,data!$B$3:$E$32,2,0)*$D53,(VLOOKUP(G53,data!$B$3:$E$32,2,0)*14)+(VLOOKUP(G53,data!$B$3:$E$32,3,0))*($D53-14)),0)</f>
        <v>0</v>
      </c>
      <c r="I53" s="334" t="s">
        <v>127</v>
      </c>
      <c r="J53" s="299">
        <f>IF($E53=1,VLOOKUP(I53,data!$B$35:$D$39,2,0),0)</f>
        <v>0</v>
      </c>
      <c r="K53" s="300">
        <f>IF(AND(H53&lt;&gt;0,J53&lt;&gt;0)=FALSE,0,data!$C$43)</f>
        <v>0</v>
      </c>
      <c r="L53" s="338">
        <f t="shared" si="1"/>
        <v>0</v>
      </c>
      <c r="M53" s="293">
        <f t="shared" si="5"/>
        <v>0</v>
      </c>
      <c r="N53" s="293">
        <f t="shared" si="2"/>
        <v>0</v>
      </c>
      <c r="O53" s="293">
        <f t="shared" si="3"/>
        <v>0</v>
      </c>
      <c r="P53" s="296"/>
    </row>
    <row r="54" spans="1:16" ht="25.05" customHeight="1" x14ac:dyDescent="0.3">
      <c r="A54" s="301"/>
      <c r="B54" s="290" t="s">
        <v>176</v>
      </c>
      <c r="C54" s="291" t="s">
        <v>702</v>
      </c>
      <c r="D54" s="297"/>
      <c r="E54" s="293">
        <f t="shared" si="0"/>
        <v>0</v>
      </c>
      <c r="F54" s="298">
        <f>IF(E54=1,data!$C$41*D54,0)</f>
        <v>0</v>
      </c>
      <c r="G54" s="334" t="s">
        <v>127</v>
      </c>
      <c r="H54" s="299">
        <f>IF($E54=1,IF($D54&lt;15,VLOOKUP(G54,data!$B$3:$E$32,2,0)*$D54,(VLOOKUP(G54,data!$B$3:$E$32,2,0)*14)+(VLOOKUP(G54,data!$B$3:$E$32,3,0))*($D54-14)),0)</f>
        <v>0</v>
      </c>
      <c r="I54" s="334" t="s">
        <v>127</v>
      </c>
      <c r="J54" s="299">
        <f>IF($E54=1,VLOOKUP(I54,data!$B$35:$D$39,2,0),0)</f>
        <v>0</v>
      </c>
      <c r="K54" s="300">
        <f>IF(AND(H54&lt;&gt;0,J54&lt;&gt;0)=FALSE,0,data!$C$43)</f>
        <v>0</v>
      </c>
      <c r="L54" s="338">
        <f t="shared" si="1"/>
        <v>0</v>
      </c>
      <c r="M54" s="293">
        <f t="shared" si="5"/>
        <v>0</v>
      </c>
      <c r="N54" s="293">
        <f t="shared" si="2"/>
        <v>0</v>
      </c>
      <c r="O54" s="293">
        <f t="shared" si="3"/>
        <v>0</v>
      </c>
      <c r="P54" s="296"/>
    </row>
    <row r="55" spans="1:16" ht="25.05" customHeight="1" x14ac:dyDescent="0.3">
      <c r="A55" s="289"/>
      <c r="B55" s="290" t="s">
        <v>177</v>
      </c>
      <c r="C55" s="291" t="s">
        <v>702</v>
      </c>
      <c r="D55" s="297"/>
      <c r="E55" s="293">
        <f t="shared" si="0"/>
        <v>0</v>
      </c>
      <c r="F55" s="298">
        <f>IF(E55=1,data!$C$41*D55,0)</f>
        <v>0</v>
      </c>
      <c r="G55" s="334" t="s">
        <v>127</v>
      </c>
      <c r="H55" s="299">
        <f>IF($E55=1,IF($D55&lt;15,VLOOKUP(G55,data!$B$3:$E$32,2,0)*$D55,(VLOOKUP(G55,data!$B$3:$E$32,2,0)*14)+(VLOOKUP(G55,data!$B$3:$E$32,3,0))*($D55-14)),0)</f>
        <v>0</v>
      </c>
      <c r="I55" s="334" t="s">
        <v>127</v>
      </c>
      <c r="J55" s="299">
        <f>IF($E55=1,VLOOKUP(I55,data!$B$35:$D$39,2,0),0)</f>
        <v>0</v>
      </c>
      <c r="K55" s="300">
        <f>IF(AND(H55&lt;&gt;0,J55&lt;&gt;0)=FALSE,0,data!$C$43)</f>
        <v>0</v>
      </c>
      <c r="L55" s="338">
        <f t="shared" si="1"/>
        <v>0</v>
      </c>
      <c r="M55" s="293">
        <f t="shared" si="5"/>
        <v>0</v>
      </c>
      <c r="N55" s="293">
        <f t="shared" si="2"/>
        <v>0</v>
      </c>
      <c r="O55" s="293">
        <f t="shared" si="3"/>
        <v>0</v>
      </c>
      <c r="P55" s="296"/>
    </row>
    <row r="56" spans="1:16" ht="26.55" customHeight="1" thickBot="1" x14ac:dyDescent="0.35">
      <c r="A56" s="289"/>
      <c r="B56" s="290" t="s">
        <v>178</v>
      </c>
      <c r="C56" s="291" t="s">
        <v>702</v>
      </c>
      <c r="D56" s="297"/>
      <c r="E56" s="293">
        <f t="shared" si="0"/>
        <v>0</v>
      </c>
      <c r="F56" s="298">
        <f>IF(E56=1,data!$C$41*D56,0)</f>
        <v>0</v>
      </c>
      <c r="G56" s="334" t="s">
        <v>127</v>
      </c>
      <c r="H56" s="299">
        <f>IF($E56=1,IF($D56&lt;15,VLOOKUP(G56,data!$B$3:$E$32,2,0)*$D56,(VLOOKUP(G56,data!$B$3:$E$32,2,0)*14)+(VLOOKUP(G56,data!$B$3:$E$32,3,0))*($D56-14)),0)</f>
        <v>0</v>
      </c>
      <c r="I56" s="334" t="s">
        <v>127</v>
      </c>
      <c r="J56" s="299">
        <f>IF($E56=1,VLOOKUP(I56,data!$B$35:$D$39,2,0),0)</f>
        <v>0</v>
      </c>
      <c r="K56" s="300">
        <f>IF(AND(H56&lt;&gt;0,J56&lt;&gt;0)=FALSE,0,data!$C$43)</f>
        <v>0</v>
      </c>
      <c r="L56" s="338">
        <f t="shared" si="1"/>
        <v>0</v>
      </c>
      <c r="M56" s="293">
        <f t="shared" si="5"/>
        <v>0</v>
      </c>
      <c r="N56" s="293">
        <f t="shared" si="2"/>
        <v>0</v>
      </c>
      <c r="O56" s="293">
        <f t="shared" si="3"/>
        <v>0</v>
      </c>
      <c r="P56" s="296"/>
    </row>
    <row r="57" spans="1:16" ht="26.55" hidden="1" customHeight="1" x14ac:dyDescent="0.3">
      <c r="A57" s="301"/>
      <c r="B57" s="290" t="s">
        <v>179</v>
      </c>
      <c r="C57" s="291"/>
      <c r="D57" s="297"/>
      <c r="E57" s="293">
        <f t="shared" si="0"/>
        <v>0</v>
      </c>
      <c r="F57" s="298">
        <f>IF(E57=1,data!$C$41*D57,0)</f>
        <v>0</v>
      </c>
      <c r="G57" s="334" t="s">
        <v>127</v>
      </c>
      <c r="H57" s="299">
        <f>IF($E57=1,IF($D57&lt;15,VLOOKUP(G57,data!$B$3:$E$32,2,0)*$D57,(VLOOKUP(G57,data!$B$3:$E$32,2,0)*14)+(VLOOKUP(G57,data!$B$3:$E$32,3,0))*($D57-14)),0)</f>
        <v>0</v>
      </c>
      <c r="I57" s="334" t="s">
        <v>127</v>
      </c>
      <c r="J57" s="299">
        <f>IF($E57=1,VLOOKUP(I57,data!$B$35:$D$39,2,0),0)</f>
        <v>0</v>
      </c>
      <c r="K57" s="300">
        <f>IF(AND(H57&lt;&gt;0,J57&lt;&gt;0)=FALSE,0,data!$C$43)</f>
        <v>0</v>
      </c>
      <c r="L57" s="338">
        <f t="shared" si="1"/>
        <v>0</v>
      </c>
      <c r="M57" s="293">
        <f t="shared" si="5"/>
        <v>0</v>
      </c>
      <c r="N57" s="293">
        <f t="shared" si="2"/>
        <v>0</v>
      </c>
      <c r="O57" s="293">
        <f t="shared" si="3"/>
        <v>0</v>
      </c>
      <c r="P57" s="296"/>
    </row>
    <row r="58" spans="1:16" ht="26.55" hidden="1" customHeight="1" x14ac:dyDescent="0.3">
      <c r="A58" s="301"/>
      <c r="B58" s="290" t="s">
        <v>180</v>
      </c>
      <c r="C58" s="291"/>
      <c r="D58" s="297"/>
      <c r="E58" s="293">
        <f t="shared" si="0"/>
        <v>0</v>
      </c>
      <c r="F58" s="298">
        <f>IF(E58=1,data!$C$41*D58,0)</f>
        <v>0</v>
      </c>
      <c r="G58" s="334" t="s">
        <v>127</v>
      </c>
      <c r="H58" s="299">
        <f>IF($E58=1,IF($D58&lt;15,VLOOKUP(G58,data!$B$3:$E$32,2,0)*$D58,(VLOOKUP(G58,data!$B$3:$E$32,2,0)*14)+(VLOOKUP(G58,data!$B$3:$E$32,3,0))*($D58-14)),0)</f>
        <v>0</v>
      </c>
      <c r="I58" s="334" t="s">
        <v>127</v>
      </c>
      <c r="J58" s="299">
        <f>IF($E58=1,VLOOKUP(I58,data!$B$35:$D$39,2,0),0)</f>
        <v>0</v>
      </c>
      <c r="K58" s="300">
        <f>IF(AND(H58&lt;&gt;0,J58&lt;&gt;0)=FALSE,0,data!$C$43)</f>
        <v>0</v>
      </c>
      <c r="L58" s="338">
        <f t="shared" si="1"/>
        <v>0</v>
      </c>
      <c r="M58" s="293">
        <f t="shared" si="5"/>
        <v>0</v>
      </c>
      <c r="N58" s="293">
        <f t="shared" si="2"/>
        <v>0</v>
      </c>
      <c r="O58" s="293">
        <f t="shared" si="3"/>
        <v>0</v>
      </c>
      <c r="P58" s="296"/>
    </row>
    <row r="59" spans="1:16" ht="26.55" hidden="1" customHeight="1" x14ac:dyDescent="0.3">
      <c r="A59" s="301"/>
      <c r="B59" s="290" t="s">
        <v>181</v>
      </c>
      <c r="C59" s="291"/>
      <c r="D59" s="297"/>
      <c r="E59" s="293">
        <f t="shared" si="0"/>
        <v>0</v>
      </c>
      <c r="F59" s="298">
        <f>IF(E59=1,data!$C$41*D59,0)</f>
        <v>0</v>
      </c>
      <c r="G59" s="334" t="s">
        <v>127</v>
      </c>
      <c r="H59" s="299">
        <f>IF($E59=1,IF($D59&lt;15,VLOOKUP(G59,data!$B$3:$E$32,2,0)*$D59,(VLOOKUP(G59,data!$B$3:$E$32,2,0)*14)+(VLOOKUP(G59,data!$B$3:$E$32,3,0))*($D59-14)),0)</f>
        <v>0</v>
      </c>
      <c r="I59" s="334" t="s">
        <v>127</v>
      </c>
      <c r="J59" s="299">
        <f>IF($E59=1,VLOOKUP(I59,data!$B$35:$D$39,2,0),0)</f>
        <v>0</v>
      </c>
      <c r="K59" s="300">
        <f>IF(AND(H59&lt;&gt;0,J59&lt;&gt;0)=FALSE,0,data!$C$43)</f>
        <v>0</v>
      </c>
      <c r="L59" s="338">
        <f t="shared" si="1"/>
        <v>0</v>
      </c>
      <c r="M59" s="293">
        <f t="shared" si="5"/>
        <v>0</v>
      </c>
      <c r="N59" s="293">
        <f t="shared" si="2"/>
        <v>0</v>
      </c>
      <c r="O59" s="293">
        <f t="shared" si="3"/>
        <v>0</v>
      </c>
      <c r="P59" s="296"/>
    </row>
    <row r="60" spans="1:16" ht="26.55" hidden="1" customHeight="1" x14ac:dyDescent="0.3">
      <c r="A60" s="301"/>
      <c r="B60" s="290" t="s">
        <v>182</v>
      </c>
      <c r="C60" s="291"/>
      <c r="D60" s="297"/>
      <c r="E60" s="293">
        <f t="shared" si="0"/>
        <v>0</v>
      </c>
      <c r="F60" s="298">
        <f>IF(E60=1,data!$C$41*D60,0)</f>
        <v>0</v>
      </c>
      <c r="G60" s="334" t="s">
        <v>127</v>
      </c>
      <c r="H60" s="299">
        <f>IF($E60=1,IF($D60&lt;15,VLOOKUP(G60,data!$B$3:$E$32,2,0)*$D60,(VLOOKUP(G60,data!$B$3:$E$32,2,0)*14)+(VLOOKUP(G60,data!$B$3:$E$32,3,0))*($D60-14)),0)</f>
        <v>0</v>
      </c>
      <c r="I60" s="334" t="s">
        <v>127</v>
      </c>
      <c r="J60" s="299">
        <f>IF($E60=1,VLOOKUP(I60,data!$B$35:$D$39,2,0),0)</f>
        <v>0</v>
      </c>
      <c r="K60" s="300">
        <f>IF(AND(H60&lt;&gt;0,J60&lt;&gt;0)=FALSE,0,data!$C$43)</f>
        <v>0</v>
      </c>
      <c r="L60" s="338">
        <f t="shared" si="1"/>
        <v>0</v>
      </c>
      <c r="M60" s="293">
        <f t="shared" si="5"/>
        <v>0</v>
      </c>
      <c r="N60" s="293">
        <f t="shared" si="2"/>
        <v>0</v>
      </c>
      <c r="O60" s="293">
        <f t="shared" si="3"/>
        <v>0</v>
      </c>
      <c r="P60" s="296"/>
    </row>
    <row r="61" spans="1:16" ht="26.55" hidden="1" customHeight="1" x14ac:dyDescent="0.3">
      <c r="A61" s="301"/>
      <c r="B61" s="290" t="s">
        <v>183</v>
      </c>
      <c r="C61" s="291"/>
      <c r="D61" s="297"/>
      <c r="E61" s="293">
        <f t="shared" si="0"/>
        <v>0</v>
      </c>
      <c r="F61" s="298">
        <f>IF(E61=1,data!$C$41*D61,0)</f>
        <v>0</v>
      </c>
      <c r="G61" s="334" t="s">
        <v>127</v>
      </c>
      <c r="H61" s="299">
        <f>IF($E61=1,IF($D61&lt;15,VLOOKUP(G61,data!$B$3:$E$32,2,0)*$D61,(VLOOKUP(G61,data!$B$3:$E$32,2,0)*14)+(VLOOKUP(G61,data!$B$3:$E$32,3,0))*($D61-14)),0)</f>
        <v>0</v>
      </c>
      <c r="I61" s="334" t="s">
        <v>127</v>
      </c>
      <c r="J61" s="299">
        <f>IF($E61=1,VLOOKUP(I61,data!$B$35:$D$39,2,0),0)</f>
        <v>0</v>
      </c>
      <c r="K61" s="300">
        <f>IF(AND(H61&lt;&gt;0,J61&lt;&gt;0)=FALSE,0,data!$C$43)</f>
        <v>0</v>
      </c>
      <c r="L61" s="338">
        <f t="shared" si="1"/>
        <v>0</v>
      </c>
      <c r="M61" s="293">
        <f t="shared" si="5"/>
        <v>0</v>
      </c>
      <c r="N61" s="293">
        <f t="shared" si="2"/>
        <v>0</v>
      </c>
      <c r="O61" s="293">
        <f t="shared" si="3"/>
        <v>0</v>
      </c>
      <c r="P61" s="296"/>
    </row>
    <row r="62" spans="1:16" ht="26.55" hidden="1" customHeight="1" x14ac:dyDescent="0.3">
      <c r="A62" s="301"/>
      <c r="B62" s="290" t="s">
        <v>184</v>
      </c>
      <c r="C62" s="291"/>
      <c r="D62" s="297"/>
      <c r="E62" s="293">
        <f t="shared" si="0"/>
        <v>0</v>
      </c>
      <c r="F62" s="298">
        <f>IF(E62=1,data!$C$41*D62,0)</f>
        <v>0</v>
      </c>
      <c r="G62" s="334" t="s">
        <v>127</v>
      </c>
      <c r="H62" s="299">
        <f>IF($E62=1,IF($D62&lt;15,VLOOKUP(G62,data!$B$3:$E$32,2,0)*$D62,(VLOOKUP(G62,data!$B$3:$E$32,2,0)*14)+(VLOOKUP(G62,data!$B$3:$E$32,3,0))*($D62-14)),0)</f>
        <v>0</v>
      </c>
      <c r="I62" s="334" t="s">
        <v>127</v>
      </c>
      <c r="J62" s="299">
        <f>IF($E62=1,VLOOKUP(I62,data!$B$35:$D$39,2,0),0)</f>
        <v>0</v>
      </c>
      <c r="K62" s="300">
        <f>IF(AND(H62&lt;&gt;0,J62&lt;&gt;0)=FALSE,0,data!$C$43)</f>
        <v>0</v>
      </c>
      <c r="L62" s="338">
        <f t="shared" si="1"/>
        <v>0</v>
      </c>
      <c r="M62" s="293">
        <f t="shared" si="5"/>
        <v>0</v>
      </c>
      <c r="N62" s="293">
        <f t="shared" si="2"/>
        <v>0</v>
      </c>
      <c r="O62" s="293">
        <f t="shared" si="3"/>
        <v>0</v>
      </c>
      <c r="P62" s="296"/>
    </row>
    <row r="63" spans="1:16" ht="26.55" hidden="1" customHeight="1" x14ac:dyDescent="0.3">
      <c r="A63" s="289"/>
      <c r="B63" s="290" t="s">
        <v>185</v>
      </c>
      <c r="C63" s="291"/>
      <c r="D63" s="297"/>
      <c r="E63" s="293">
        <f t="shared" si="0"/>
        <v>0</v>
      </c>
      <c r="F63" s="298">
        <f>IF(E63=1,data!$C$41*D63,0)</f>
        <v>0</v>
      </c>
      <c r="G63" s="334" t="s">
        <v>127</v>
      </c>
      <c r="H63" s="299">
        <f>IF($E63=1,IF($D63&lt;15,VLOOKUP(G63,data!$B$3:$E$32,2,0)*$D63,(VLOOKUP(G63,data!$B$3:$E$32,2,0)*14)+(VLOOKUP(G63,data!$B$3:$E$32,3,0))*($D63-14)),0)</f>
        <v>0</v>
      </c>
      <c r="I63" s="334" t="s">
        <v>127</v>
      </c>
      <c r="J63" s="299">
        <f>IF($E63=1,VLOOKUP(I63,data!$B$35:$D$39,2,0),0)</f>
        <v>0</v>
      </c>
      <c r="K63" s="300">
        <f>IF(AND(H63&lt;&gt;0,J63&lt;&gt;0)=FALSE,0,data!$C$43)</f>
        <v>0</v>
      </c>
      <c r="L63" s="338">
        <f t="shared" si="1"/>
        <v>0</v>
      </c>
      <c r="M63" s="293">
        <f t="shared" si="5"/>
        <v>0</v>
      </c>
      <c r="N63" s="293">
        <f t="shared" si="2"/>
        <v>0</v>
      </c>
      <c r="O63" s="293">
        <f t="shared" si="3"/>
        <v>0</v>
      </c>
      <c r="P63" s="296"/>
    </row>
    <row r="64" spans="1:16" ht="26.55" hidden="1" customHeight="1" x14ac:dyDescent="0.3">
      <c r="A64" s="289"/>
      <c r="B64" s="290" t="s">
        <v>186</v>
      </c>
      <c r="C64" s="291"/>
      <c r="D64" s="297"/>
      <c r="E64" s="293">
        <f t="shared" si="0"/>
        <v>0</v>
      </c>
      <c r="F64" s="298">
        <f>IF(E64=1,data!$C$41*D64,0)</f>
        <v>0</v>
      </c>
      <c r="G64" s="334" t="s">
        <v>127</v>
      </c>
      <c r="H64" s="299">
        <f>IF($E64=1,IF($D64&lt;15,VLOOKUP(G64,data!$B$3:$E$32,2,0)*$D64,(VLOOKUP(G64,data!$B$3:$E$32,2,0)*14)+(VLOOKUP(G64,data!$B$3:$E$32,3,0))*($D64-14)),0)</f>
        <v>0</v>
      </c>
      <c r="I64" s="334" t="s">
        <v>127</v>
      </c>
      <c r="J64" s="299">
        <f>IF($E64=1,VLOOKUP(I64,data!$B$35:$D$39,2,0),0)</f>
        <v>0</v>
      </c>
      <c r="K64" s="300">
        <f>IF(AND(H64&lt;&gt;0,J64&lt;&gt;0)=FALSE,0,data!$C$43)</f>
        <v>0</v>
      </c>
      <c r="L64" s="338">
        <f t="shared" si="1"/>
        <v>0</v>
      </c>
      <c r="M64" s="293">
        <f t="shared" si="5"/>
        <v>0</v>
      </c>
      <c r="N64" s="293">
        <f t="shared" si="2"/>
        <v>0</v>
      </c>
      <c r="O64" s="293">
        <f t="shared" si="3"/>
        <v>0</v>
      </c>
      <c r="P64" s="296"/>
    </row>
    <row r="65" spans="1:16" ht="26.55" hidden="1" customHeight="1" x14ac:dyDescent="0.3">
      <c r="A65" s="301"/>
      <c r="B65" s="290" t="s">
        <v>187</v>
      </c>
      <c r="C65" s="291"/>
      <c r="D65" s="297"/>
      <c r="E65" s="293">
        <f t="shared" si="0"/>
        <v>0</v>
      </c>
      <c r="F65" s="298">
        <f>IF(E65=1,data!$C$41*D65,0)</f>
        <v>0</v>
      </c>
      <c r="G65" s="334" t="s">
        <v>127</v>
      </c>
      <c r="H65" s="299">
        <f>IF($E65=1,IF($D65&lt;15,VLOOKUP(G65,data!$B$3:$E$32,2,0)*$D65,(VLOOKUP(G65,data!$B$3:$E$32,2,0)*14)+(VLOOKUP(G65,data!$B$3:$E$32,3,0))*($D65-14)),0)</f>
        <v>0</v>
      </c>
      <c r="I65" s="334" t="s">
        <v>127</v>
      </c>
      <c r="J65" s="299">
        <f>IF($E65=1,VLOOKUP(I65,data!$B$35:$D$39,2,0),0)</f>
        <v>0</v>
      </c>
      <c r="K65" s="300">
        <f>IF(AND(H65&lt;&gt;0,J65&lt;&gt;0)=FALSE,0,data!$C$43)</f>
        <v>0</v>
      </c>
      <c r="L65" s="338">
        <f t="shared" si="1"/>
        <v>0</v>
      </c>
      <c r="M65" s="293">
        <f t="shared" si="5"/>
        <v>0</v>
      </c>
      <c r="N65" s="293">
        <f t="shared" si="2"/>
        <v>0</v>
      </c>
      <c r="O65" s="293">
        <f t="shared" si="3"/>
        <v>0</v>
      </c>
      <c r="P65" s="296"/>
    </row>
    <row r="66" spans="1:16" ht="26.55" hidden="1" customHeight="1" x14ac:dyDescent="0.3">
      <c r="A66" s="301"/>
      <c r="B66" s="290" t="s">
        <v>188</v>
      </c>
      <c r="C66" s="291"/>
      <c r="D66" s="297"/>
      <c r="E66" s="293">
        <f t="shared" si="0"/>
        <v>0</v>
      </c>
      <c r="F66" s="298">
        <f>IF(E66=1,data!$C$41*D66,0)</f>
        <v>0</v>
      </c>
      <c r="G66" s="334" t="s">
        <v>127</v>
      </c>
      <c r="H66" s="299">
        <f>IF($E66=1,IF($D66&lt;15,VLOOKUP(G66,data!$B$3:$E$32,2,0)*$D66,(VLOOKUP(G66,data!$B$3:$E$32,2,0)*14)+(VLOOKUP(G66,data!$B$3:$E$32,3,0))*($D66-14)),0)</f>
        <v>0</v>
      </c>
      <c r="I66" s="334" t="s">
        <v>127</v>
      </c>
      <c r="J66" s="299">
        <f>IF($E66=1,VLOOKUP(I66,data!$B$35:$D$39,2,0),0)</f>
        <v>0</v>
      </c>
      <c r="K66" s="300">
        <f>IF(AND(H66&lt;&gt;0,J66&lt;&gt;0)=FALSE,0,data!$C$43)</f>
        <v>0</v>
      </c>
      <c r="L66" s="338">
        <f t="shared" si="1"/>
        <v>0</v>
      </c>
      <c r="M66" s="293">
        <f t="shared" si="5"/>
        <v>0</v>
      </c>
      <c r="N66" s="293">
        <f t="shared" si="2"/>
        <v>0</v>
      </c>
      <c r="O66" s="293">
        <f t="shared" si="3"/>
        <v>0</v>
      </c>
      <c r="P66" s="296"/>
    </row>
    <row r="67" spans="1:16" ht="26.55" hidden="1" customHeight="1" x14ac:dyDescent="0.3">
      <c r="A67" s="301"/>
      <c r="B67" s="290" t="s">
        <v>189</v>
      </c>
      <c r="C67" s="291"/>
      <c r="D67" s="297"/>
      <c r="E67" s="293">
        <f t="shared" si="0"/>
        <v>0</v>
      </c>
      <c r="F67" s="298">
        <f>IF(E67=1,data!$C$41*D67,0)</f>
        <v>0</v>
      </c>
      <c r="G67" s="334" t="s">
        <v>127</v>
      </c>
      <c r="H67" s="299">
        <f>IF($E67=1,IF($D67&lt;15,VLOOKUP(G67,data!$B$3:$E$32,2,0)*$D67,(VLOOKUP(G67,data!$B$3:$E$32,2,0)*14)+(VLOOKUP(G67,data!$B$3:$E$32,3,0))*($D67-14)),0)</f>
        <v>0</v>
      </c>
      <c r="I67" s="334" t="s">
        <v>127</v>
      </c>
      <c r="J67" s="299">
        <f>IF($E67=1,VLOOKUP(I67,data!$B$35:$D$39,2,0),0)</f>
        <v>0</v>
      </c>
      <c r="K67" s="300">
        <f>IF(AND(H67&lt;&gt;0,J67&lt;&gt;0)=FALSE,0,data!$C$43)</f>
        <v>0</v>
      </c>
      <c r="L67" s="338">
        <f t="shared" si="1"/>
        <v>0</v>
      </c>
      <c r="M67" s="293">
        <f t="shared" si="5"/>
        <v>0</v>
      </c>
      <c r="N67" s="293">
        <f t="shared" si="2"/>
        <v>0</v>
      </c>
      <c r="O67" s="293">
        <f t="shared" si="3"/>
        <v>0</v>
      </c>
      <c r="P67" s="296"/>
    </row>
    <row r="68" spans="1:16" ht="26.55" hidden="1" customHeight="1" x14ac:dyDescent="0.3">
      <c r="A68" s="301"/>
      <c r="B68" s="290" t="s">
        <v>190</v>
      </c>
      <c r="C68" s="291"/>
      <c r="D68" s="297"/>
      <c r="E68" s="293">
        <f t="shared" si="0"/>
        <v>0</v>
      </c>
      <c r="F68" s="298">
        <f>IF(E68=1,data!$C$41*D68,0)</f>
        <v>0</v>
      </c>
      <c r="G68" s="334" t="s">
        <v>127</v>
      </c>
      <c r="H68" s="299">
        <f>IF($E68=1,IF($D68&lt;15,VLOOKUP(G68,data!$B$3:$E$32,2,0)*$D68,(VLOOKUP(G68,data!$B$3:$E$32,2,0)*14)+(VLOOKUP(G68,data!$B$3:$E$32,3,0))*($D68-14)),0)</f>
        <v>0</v>
      </c>
      <c r="I68" s="334" t="s">
        <v>127</v>
      </c>
      <c r="J68" s="299">
        <f>IF($E68=1,VLOOKUP(I68,data!$B$35:$D$39,2,0),0)</f>
        <v>0</v>
      </c>
      <c r="K68" s="300">
        <f>IF(AND(H68&lt;&gt;0,J68&lt;&gt;0)=FALSE,0,data!$C$43)</f>
        <v>0</v>
      </c>
      <c r="L68" s="338">
        <f t="shared" si="1"/>
        <v>0</v>
      </c>
      <c r="M68" s="293">
        <f t="shared" si="5"/>
        <v>0</v>
      </c>
      <c r="N68" s="293">
        <f t="shared" si="2"/>
        <v>0</v>
      </c>
      <c r="O68" s="293">
        <f t="shared" si="3"/>
        <v>0</v>
      </c>
      <c r="P68" s="296"/>
    </row>
    <row r="69" spans="1:16" ht="26.55" hidden="1" customHeight="1" x14ac:dyDescent="0.3">
      <c r="A69" s="301"/>
      <c r="B69" s="290" t="s">
        <v>191</v>
      </c>
      <c r="C69" s="291"/>
      <c r="D69" s="297"/>
      <c r="E69" s="293">
        <f t="shared" si="0"/>
        <v>0</v>
      </c>
      <c r="F69" s="298">
        <f>IF(E69=1,data!$C$41*D69,0)</f>
        <v>0</v>
      </c>
      <c r="G69" s="334" t="s">
        <v>127</v>
      </c>
      <c r="H69" s="299">
        <f>IF($E69=1,IF($D69&lt;15,VLOOKUP(G69,data!$B$3:$E$32,2,0)*$D69,(VLOOKUP(G69,data!$B$3:$E$32,2,0)*14)+(VLOOKUP(G69,data!$B$3:$E$32,3,0))*($D69-14)),0)</f>
        <v>0</v>
      </c>
      <c r="I69" s="334" t="s">
        <v>127</v>
      </c>
      <c r="J69" s="299">
        <f>IF($E69=1,VLOOKUP(I69,data!$B$35:$D$39,2,0),0)</f>
        <v>0</v>
      </c>
      <c r="K69" s="300">
        <f>IF(AND(H69&lt;&gt;0,J69&lt;&gt;0)=FALSE,0,data!$C$43)</f>
        <v>0</v>
      </c>
      <c r="L69" s="338">
        <f t="shared" si="1"/>
        <v>0</v>
      </c>
      <c r="M69" s="293">
        <f t="shared" si="5"/>
        <v>0</v>
      </c>
      <c r="N69" s="293">
        <f t="shared" si="2"/>
        <v>0</v>
      </c>
      <c r="O69" s="293">
        <f t="shared" si="3"/>
        <v>0</v>
      </c>
      <c r="P69" s="296"/>
    </row>
    <row r="70" spans="1:16" ht="26.55" hidden="1" customHeight="1" x14ac:dyDescent="0.3">
      <c r="A70" s="301"/>
      <c r="B70" s="290" t="s">
        <v>192</v>
      </c>
      <c r="C70" s="291"/>
      <c r="D70" s="297"/>
      <c r="E70" s="293">
        <f t="shared" si="0"/>
        <v>0</v>
      </c>
      <c r="F70" s="298">
        <f>IF(E70=1,data!$C$41*D70,0)</f>
        <v>0</v>
      </c>
      <c r="G70" s="334" t="s">
        <v>127</v>
      </c>
      <c r="H70" s="299">
        <f>IF($E70=1,IF($D70&lt;15,VLOOKUP(G70,data!$B$3:$E$32,2,0)*$D70,(VLOOKUP(G70,data!$B$3:$E$32,2,0)*14)+(VLOOKUP(G70,data!$B$3:$E$32,3,0))*($D70-14)),0)</f>
        <v>0</v>
      </c>
      <c r="I70" s="334" t="s">
        <v>127</v>
      </c>
      <c r="J70" s="299">
        <f>IF($E70=1,VLOOKUP(I70,data!$B$35:$D$39,2,0),0)</f>
        <v>0</v>
      </c>
      <c r="K70" s="300">
        <f>IF(AND(H70&lt;&gt;0,J70&lt;&gt;0)=FALSE,0,data!$C$43)</f>
        <v>0</v>
      </c>
      <c r="L70" s="338">
        <f t="shared" si="1"/>
        <v>0</v>
      </c>
      <c r="M70" s="293">
        <f t="shared" si="5"/>
        <v>0</v>
      </c>
      <c r="N70" s="293">
        <f t="shared" si="2"/>
        <v>0</v>
      </c>
      <c r="O70" s="293">
        <f t="shared" si="3"/>
        <v>0</v>
      </c>
      <c r="P70" s="296"/>
    </row>
    <row r="71" spans="1:16" ht="26.55" hidden="1" customHeight="1" x14ac:dyDescent="0.3">
      <c r="A71" s="289"/>
      <c r="B71" s="290" t="s">
        <v>193</v>
      </c>
      <c r="C71" s="291"/>
      <c r="D71" s="297"/>
      <c r="E71" s="293">
        <f t="shared" si="0"/>
        <v>0</v>
      </c>
      <c r="F71" s="298">
        <f>IF(E71=1,data!$C$41*D71,0)</f>
        <v>0</v>
      </c>
      <c r="G71" s="334" t="s">
        <v>127</v>
      </c>
      <c r="H71" s="299">
        <f>IF($E71=1,IF($D71&lt;15,VLOOKUP(G71,data!$B$3:$E$32,2,0)*$D71,(VLOOKUP(G71,data!$B$3:$E$32,2,0)*14)+(VLOOKUP(G71,data!$B$3:$E$32,3,0))*($D71-14)),0)</f>
        <v>0</v>
      </c>
      <c r="I71" s="334" t="s">
        <v>127</v>
      </c>
      <c r="J71" s="299">
        <f>IF($E71=1,VLOOKUP(I71,data!$B$35:$D$39,2,0),0)</f>
        <v>0</v>
      </c>
      <c r="K71" s="300">
        <f>IF(AND(H71&lt;&gt;0,J71&lt;&gt;0)=FALSE,0,data!$C$43)</f>
        <v>0</v>
      </c>
      <c r="L71" s="338">
        <f t="shared" si="1"/>
        <v>0</v>
      </c>
      <c r="M71" s="293">
        <f t="shared" si="5"/>
        <v>0</v>
      </c>
      <c r="N71" s="293">
        <f t="shared" si="2"/>
        <v>0</v>
      </c>
      <c r="O71" s="293">
        <f t="shared" si="3"/>
        <v>0</v>
      </c>
      <c r="P71" s="296"/>
    </row>
    <row r="72" spans="1:16" ht="26.55" hidden="1" customHeight="1" x14ac:dyDescent="0.3">
      <c r="A72" s="289"/>
      <c r="B72" s="290" t="s">
        <v>194</v>
      </c>
      <c r="C72" s="291"/>
      <c r="D72" s="297"/>
      <c r="E72" s="293">
        <f t="shared" ref="E72:E135" si="6">IF(C72&gt;0,IF(D72&gt;0,1,0),0)</f>
        <v>0</v>
      </c>
      <c r="F72" s="298">
        <f>IF(E72=1,data!$C$41*D72,0)</f>
        <v>0</v>
      </c>
      <c r="G72" s="334" t="s">
        <v>127</v>
      </c>
      <c r="H72" s="299">
        <f>IF($E72=1,IF($D72&lt;15,VLOOKUP(G72,data!$B$3:$E$32,2,0)*$D72,(VLOOKUP(G72,data!$B$3:$E$32,2,0)*14)+(VLOOKUP(G72,data!$B$3:$E$32,3,0))*($D72-14)),0)</f>
        <v>0</v>
      </c>
      <c r="I72" s="334" t="s">
        <v>127</v>
      </c>
      <c r="J72" s="299">
        <f>IF($E72=1,VLOOKUP(I72,data!$B$35:$D$39,2,0),0)</f>
        <v>0</v>
      </c>
      <c r="K72" s="300">
        <f>IF(AND(H72&lt;&gt;0,J72&lt;&gt;0)=FALSE,0,data!$C$43)</f>
        <v>0</v>
      </c>
      <c r="L72" s="338">
        <f t="shared" ref="L72:L326" si="7">IF(AND(H72&lt;&gt;0,J72&lt;&gt;0)=FALSE,0,INT(F72+H72+J72+K72))</f>
        <v>0</v>
      </c>
      <c r="M72" s="293">
        <f t="shared" si="5"/>
        <v>0</v>
      </c>
      <c r="N72" s="293">
        <f t="shared" ref="N72:N135" si="8">IF(M72=1,D72,0)</f>
        <v>0</v>
      </c>
      <c r="O72" s="293">
        <f t="shared" ref="O72:O135" si="9">IF(OR(G72="Spojené Království",G72="Norsko",G72="Island"),L72,0)</f>
        <v>0</v>
      </c>
      <c r="P72" s="296"/>
    </row>
    <row r="73" spans="1:16" ht="26.55" hidden="1" customHeight="1" x14ac:dyDescent="0.3">
      <c r="A73" s="301"/>
      <c r="B73" s="290" t="s">
        <v>195</v>
      </c>
      <c r="C73" s="291"/>
      <c r="D73" s="297"/>
      <c r="E73" s="293">
        <f t="shared" si="6"/>
        <v>0</v>
      </c>
      <c r="F73" s="298">
        <f>IF(E73=1,data!$C$41*D73,0)</f>
        <v>0</v>
      </c>
      <c r="G73" s="334" t="s">
        <v>127</v>
      </c>
      <c r="H73" s="299">
        <f>IF($E73=1,IF($D73&lt;15,VLOOKUP(G73,data!$B$3:$E$32,2,0)*$D73,(VLOOKUP(G73,data!$B$3:$E$32,2,0)*14)+(VLOOKUP(G73,data!$B$3:$E$32,3,0))*($D73-14)),0)</f>
        <v>0</v>
      </c>
      <c r="I73" s="334" t="s">
        <v>127</v>
      </c>
      <c r="J73" s="299">
        <f>IF($E73=1,VLOOKUP(I73,data!$B$35:$D$39,2,0),0)</f>
        <v>0</v>
      </c>
      <c r="K73" s="300">
        <f>IF(AND(H73&lt;&gt;0,J73&lt;&gt;0)=FALSE,0,data!$C$43)</f>
        <v>0</v>
      </c>
      <c r="L73" s="338">
        <f t="shared" si="7"/>
        <v>0</v>
      </c>
      <c r="M73" s="293">
        <f t="shared" si="5"/>
        <v>0</v>
      </c>
      <c r="N73" s="293">
        <f t="shared" si="8"/>
        <v>0</v>
      </c>
      <c r="O73" s="293">
        <f t="shared" si="9"/>
        <v>0</v>
      </c>
      <c r="P73" s="296"/>
    </row>
    <row r="74" spans="1:16" ht="26.55" hidden="1" customHeight="1" x14ac:dyDescent="0.3">
      <c r="A74" s="301"/>
      <c r="B74" s="290" t="s">
        <v>196</v>
      </c>
      <c r="C74" s="291"/>
      <c r="D74" s="297"/>
      <c r="E74" s="293">
        <f t="shared" si="6"/>
        <v>0</v>
      </c>
      <c r="F74" s="298">
        <f>IF(E74=1,data!$C$41*D74,0)</f>
        <v>0</v>
      </c>
      <c r="G74" s="334" t="s">
        <v>127</v>
      </c>
      <c r="H74" s="299">
        <f>IF($E74=1,IF($D74&lt;15,VLOOKUP(G74,data!$B$3:$E$32,2,0)*$D74,(VLOOKUP(G74,data!$B$3:$E$32,2,0)*14)+(VLOOKUP(G74,data!$B$3:$E$32,3,0))*($D74-14)),0)</f>
        <v>0</v>
      </c>
      <c r="I74" s="334" t="s">
        <v>127</v>
      </c>
      <c r="J74" s="299">
        <f>IF($E74=1,VLOOKUP(I74,data!$B$35:$D$39,2,0),0)</f>
        <v>0</v>
      </c>
      <c r="K74" s="300">
        <f>IF(AND(H74&lt;&gt;0,J74&lt;&gt;0)=FALSE,0,data!$C$43)</f>
        <v>0</v>
      </c>
      <c r="L74" s="338">
        <f t="shared" si="7"/>
        <v>0</v>
      </c>
      <c r="M74" s="293">
        <f t="shared" si="5"/>
        <v>0</v>
      </c>
      <c r="N74" s="293">
        <f t="shared" si="8"/>
        <v>0</v>
      </c>
      <c r="O74" s="293">
        <f t="shared" si="9"/>
        <v>0</v>
      </c>
      <c r="P74" s="296"/>
    </row>
    <row r="75" spans="1:16" ht="26.55" hidden="1" customHeight="1" x14ac:dyDescent="0.3">
      <c r="A75" s="301"/>
      <c r="B75" s="290" t="s">
        <v>197</v>
      </c>
      <c r="C75" s="291"/>
      <c r="D75" s="297"/>
      <c r="E75" s="293">
        <f t="shared" si="6"/>
        <v>0</v>
      </c>
      <c r="F75" s="298">
        <f>IF(E75=1,data!$C$41*D75,0)</f>
        <v>0</v>
      </c>
      <c r="G75" s="334" t="s">
        <v>127</v>
      </c>
      <c r="H75" s="299">
        <f>IF($E75=1,IF($D75&lt;15,VLOOKUP(G75,data!$B$3:$E$32,2,0)*$D75,(VLOOKUP(G75,data!$B$3:$E$32,2,0)*14)+(VLOOKUP(G75,data!$B$3:$E$32,3,0))*($D75-14)),0)</f>
        <v>0</v>
      </c>
      <c r="I75" s="334" t="s">
        <v>127</v>
      </c>
      <c r="J75" s="299">
        <f>IF($E75=1,VLOOKUP(I75,data!$B$35:$D$39,2,0),0)</f>
        <v>0</v>
      </c>
      <c r="K75" s="300">
        <f>IF(AND(H75&lt;&gt;0,J75&lt;&gt;0)=FALSE,0,data!$C$43)</f>
        <v>0</v>
      </c>
      <c r="L75" s="338">
        <f t="shared" si="7"/>
        <v>0</v>
      </c>
      <c r="M75" s="293">
        <f t="shared" si="5"/>
        <v>0</v>
      </c>
      <c r="N75" s="293">
        <f t="shared" si="8"/>
        <v>0</v>
      </c>
      <c r="O75" s="293">
        <f t="shared" si="9"/>
        <v>0</v>
      </c>
      <c r="P75" s="296"/>
    </row>
    <row r="76" spans="1:16" ht="26.55" hidden="1" customHeight="1" x14ac:dyDescent="0.3">
      <c r="A76" s="301"/>
      <c r="B76" s="290" t="s">
        <v>198</v>
      </c>
      <c r="C76" s="291"/>
      <c r="D76" s="297"/>
      <c r="E76" s="293">
        <f t="shared" si="6"/>
        <v>0</v>
      </c>
      <c r="F76" s="298">
        <f>IF(E76=1,data!$C$41*D76,0)</f>
        <v>0</v>
      </c>
      <c r="G76" s="334" t="s">
        <v>127</v>
      </c>
      <c r="H76" s="299">
        <f>IF($E76=1,IF($D76&lt;15,VLOOKUP(G76,data!$B$3:$E$32,2,0)*$D76,(VLOOKUP(G76,data!$B$3:$E$32,2,0)*14)+(VLOOKUP(G76,data!$B$3:$E$32,3,0))*($D76-14)),0)</f>
        <v>0</v>
      </c>
      <c r="I76" s="334" t="s">
        <v>127</v>
      </c>
      <c r="J76" s="299">
        <f>IF($E76=1,VLOOKUP(I76,data!$B$35:$D$39,2,0),0)</f>
        <v>0</v>
      </c>
      <c r="K76" s="300">
        <f>IF(AND(H76&lt;&gt;0,J76&lt;&gt;0)=FALSE,0,data!$C$43)</f>
        <v>0</v>
      </c>
      <c r="L76" s="338">
        <f t="shared" si="7"/>
        <v>0</v>
      </c>
      <c r="M76" s="293">
        <f t="shared" si="5"/>
        <v>0</v>
      </c>
      <c r="N76" s="293">
        <f t="shared" si="8"/>
        <v>0</v>
      </c>
      <c r="O76" s="293">
        <f t="shared" si="9"/>
        <v>0</v>
      </c>
      <c r="P76" s="296"/>
    </row>
    <row r="77" spans="1:16" ht="26.55" hidden="1" customHeight="1" x14ac:dyDescent="0.3">
      <c r="A77" s="301"/>
      <c r="B77" s="290" t="s">
        <v>199</v>
      </c>
      <c r="C77" s="291"/>
      <c r="D77" s="297"/>
      <c r="E77" s="293">
        <f t="shared" si="6"/>
        <v>0</v>
      </c>
      <c r="F77" s="298">
        <f>IF(E77=1,data!$C$41*D77,0)</f>
        <v>0</v>
      </c>
      <c r="G77" s="334" t="s">
        <v>127</v>
      </c>
      <c r="H77" s="299">
        <f>IF($E77=1,IF($D77&lt;15,VLOOKUP(G77,data!$B$3:$E$32,2,0)*$D77,(VLOOKUP(G77,data!$B$3:$E$32,2,0)*14)+(VLOOKUP(G77,data!$B$3:$E$32,3,0))*($D77-14)),0)</f>
        <v>0</v>
      </c>
      <c r="I77" s="334" t="s">
        <v>127</v>
      </c>
      <c r="J77" s="299">
        <f>IF($E77=1,VLOOKUP(I77,data!$B$35:$D$39,2,0),0)</f>
        <v>0</v>
      </c>
      <c r="K77" s="300">
        <f>IF(AND(H77&lt;&gt;0,J77&lt;&gt;0)=FALSE,0,data!$C$43)</f>
        <v>0</v>
      </c>
      <c r="L77" s="338">
        <f t="shared" si="7"/>
        <v>0</v>
      </c>
      <c r="M77" s="293">
        <f t="shared" si="5"/>
        <v>0</v>
      </c>
      <c r="N77" s="293">
        <f t="shared" si="8"/>
        <v>0</v>
      </c>
      <c r="O77" s="293">
        <f t="shared" si="9"/>
        <v>0</v>
      </c>
      <c r="P77" s="296"/>
    </row>
    <row r="78" spans="1:16" ht="26.55" hidden="1" customHeight="1" x14ac:dyDescent="0.3">
      <c r="A78" s="301"/>
      <c r="B78" s="290" t="s">
        <v>200</v>
      </c>
      <c r="C78" s="291"/>
      <c r="D78" s="297"/>
      <c r="E78" s="293">
        <f t="shared" si="6"/>
        <v>0</v>
      </c>
      <c r="F78" s="298">
        <f>IF(E78=1,data!$C$41*D78,0)</f>
        <v>0</v>
      </c>
      <c r="G78" s="334" t="s">
        <v>127</v>
      </c>
      <c r="H78" s="299">
        <f>IF($E78=1,IF($D78&lt;15,VLOOKUP(G78,data!$B$3:$E$32,2,0)*$D78,(VLOOKUP(G78,data!$B$3:$E$32,2,0)*14)+(VLOOKUP(G78,data!$B$3:$E$32,3,0))*($D78-14)),0)</f>
        <v>0</v>
      </c>
      <c r="I78" s="334" t="s">
        <v>127</v>
      </c>
      <c r="J78" s="299">
        <f>IF($E78=1,VLOOKUP(I78,data!$B$35:$D$39,2,0),0)</f>
        <v>0</v>
      </c>
      <c r="K78" s="300">
        <f>IF(AND(H78&lt;&gt;0,J78&lt;&gt;0)=FALSE,0,data!$C$43)</f>
        <v>0</v>
      </c>
      <c r="L78" s="338">
        <f t="shared" si="7"/>
        <v>0</v>
      </c>
      <c r="M78" s="293">
        <f t="shared" si="5"/>
        <v>0</v>
      </c>
      <c r="N78" s="293">
        <f t="shared" si="8"/>
        <v>0</v>
      </c>
      <c r="O78" s="293">
        <f t="shared" si="9"/>
        <v>0</v>
      </c>
      <c r="P78" s="296"/>
    </row>
    <row r="79" spans="1:16" ht="26.55" hidden="1" customHeight="1" x14ac:dyDescent="0.3">
      <c r="A79" s="289"/>
      <c r="B79" s="290" t="s">
        <v>201</v>
      </c>
      <c r="C79" s="291"/>
      <c r="D79" s="297"/>
      <c r="E79" s="293">
        <f t="shared" si="6"/>
        <v>0</v>
      </c>
      <c r="F79" s="298">
        <f>IF(E79=1,data!$C$41*D79,0)</f>
        <v>0</v>
      </c>
      <c r="G79" s="334" t="s">
        <v>127</v>
      </c>
      <c r="H79" s="299">
        <f>IF($E79=1,IF($D79&lt;15,VLOOKUP(G79,data!$B$3:$E$32,2,0)*$D79,(VLOOKUP(G79,data!$B$3:$E$32,2,0)*14)+(VLOOKUP(G79,data!$B$3:$E$32,3,0))*($D79-14)),0)</f>
        <v>0</v>
      </c>
      <c r="I79" s="334" t="s">
        <v>127</v>
      </c>
      <c r="J79" s="299">
        <f>IF($E79=1,VLOOKUP(I79,data!$B$35:$D$39,2,0),0)</f>
        <v>0</v>
      </c>
      <c r="K79" s="300">
        <f>IF(AND(H79&lt;&gt;0,J79&lt;&gt;0)=FALSE,0,data!$C$43)</f>
        <v>0</v>
      </c>
      <c r="L79" s="338">
        <f t="shared" si="7"/>
        <v>0</v>
      </c>
      <c r="M79" s="293">
        <f t="shared" si="5"/>
        <v>0</v>
      </c>
      <c r="N79" s="293">
        <f t="shared" si="8"/>
        <v>0</v>
      </c>
      <c r="O79" s="293">
        <f t="shared" si="9"/>
        <v>0</v>
      </c>
      <c r="P79" s="296"/>
    </row>
    <row r="80" spans="1:16" ht="26.55" hidden="1" customHeight="1" x14ac:dyDescent="0.3">
      <c r="A80" s="289"/>
      <c r="B80" s="290" t="s">
        <v>202</v>
      </c>
      <c r="C80" s="291"/>
      <c r="D80" s="297"/>
      <c r="E80" s="293">
        <f t="shared" si="6"/>
        <v>0</v>
      </c>
      <c r="F80" s="298">
        <f>IF(E80=1,data!$C$41*D80,0)</f>
        <v>0</v>
      </c>
      <c r="G80" s="334" t="s">
        <v>127</v>
      </c>
      <c r="H80" s="299">
        <f>IF($E80=1,IF($D80&lt;15,VLOOKUP(G80,data!$B$3:$E$32,2,0)*$D80,(VLOOKUP(G80,data!$B$3:$E$32,2,0)*14)+(VLOOKUP(G80,data!$B$3:$E$32,3,0))*($D80-14)),0)</f>
        <v>0</v>
      </c>
      <c r="I80" s="334" t="s">
        <v>127</v>
      </c>
      <c r="J80" s="299">
        <f>IF($E80=1,VLOOKUP(I80,data!$B$35:$D$39,2,0),0)</f>
        <v>0</v>
      </c>
      <c r="K80" s="300">
        <f>IF(AND(H80&lt;&gt;0,J80&lt;&gt;0)=FALSE,0,data!$C$43)</f>
        <v>0</v>
      </c>
      <c r="L80" s="338">
        <f t="shared" si="7"/>
        <v>0</v>
      </c>
      <c r="M80" s="293">
        <f t="shared" ref="M80:M143" si="10">IF(L80&gt;0,1,0)</f>
        <v>0</v>
      </c>
      <c r="N80" s="293">
        <f t="shared" si="8"/>
        <v>0</v>
      </c>
      <c r="O80" s="293">
        <f t="shared" si="9"/>
        <v>0</v>
      </c>
      <c r="P80" s="296"/>
    </row>
    <row r="81" spans="1:16" ht="26.55" hidden="1" customHeight="1" x14ac:dyDescent="0.3">
      <c r="A81" s="301"/>
      <c r="B81" s="290" t="s">
        <v>203</v>
      </c>
      <c r="C81" s="291"/>
      <c r="D81" s="297"/>
      <c r="E81" s="293">
        <f t="shared" si="6"/>
        <v>0</v>
      </c>
      <c r="F81" s="298">
        <f>IF(E81=1,data!$C$41*D81,0)</f>
        <v>0</v>
      </c>
      <c r="G81" s="334" t="s">
        <v>127</v>
      </c>
      <c r="H81" s="299">
        <f>IF($E81=1,IF($D81&lt;15,VLOOKUP(G81,data!$B$3:$E$32,2,0)*$D81,(VLOOKUP(G81,data!$B$3:$E$32,2,0)*14)+(VLOOKUP(G81,data!$B$3:$E$32,3,0))*($D81-14)),0)</f>
        <v>0</v>
      </c>
      <c r="I81" s="334" t="s">
        <v>127</v>
      </c>
      <c r="J81" s="299">
        <f>IF($E81=1,VLOOKUP(I81,data!$B$35:$D$39,2,0),0)</f>
        <v>0</v>
      </c>
      <c r="K81" s="300">
        <f>IF(AND(H81&lt;&gt;0,J81&lt;&gt;0)=FALSE,0,data!$C$43)</f>
        <v>0</v>
      </c>
      <c r="L81" s="338">
        <f t="shared" si="7"/>
        <v>0</v>
      </c>
      <c r="M81" s="293">
        <f t="shared" si="10"/>
        <v>0</v>
      </c>
      <c r="N81" s="293">
        <f t="shared" si="8"/>
        <v>0</v>
      </c>
      <c r="O81" s="293">
        <f t="shared" si="9"/>
        <v>0</v>
      </c>
      <c r="P81" s="296"/>
    </row>
    <row r="82" spans="1:16" ht="26.55" hidden="1" customHeight="1" x14ac:dyDescent="0.3">
      <c r="A82" s="301"/>
      <c r="B82" s="290" t="s">
        <v>204</v>
      </c>
      <c r="C82" s="291"/>
      <c r="D82" s="297"/>
      <c r="E82" s="293">
        <f t="shared" si="6"/>
        <v>0</v>
      </c>
      <c r="F82" s="298">
        <f>IF(E82=1,data!$C$41*D82,0)</f>
        <v>0</v>
      </c>
      <c r="G82" s="334" t="s">
        <v>127</v>
      </c>
      <c r="H82" s="299">
        <f>IF($E82=1,IF($D82&lt;15,VLOOKUP(G82,data!$B$3:$E$32,2,0)*$D82,(VLOOKUP(G82,data!$B$3:$E$32,2,0)*14)+(VLOOKUP(G82,data!$B$3:$E$32,3,0))*($D82-14)),0)</f>
        <v>0</v>
      </c>
      <c r="I82" s="334" t="s">
        <v>127</v>
      </c>
      <c r="J82" s="299">
        <f>IF($E82=1,VLOOKUP(I82,data!$B$35:$D$39,2,0),0)</f>
        <v>0</v>
      </c>
      <c r="K82" s="300">
        <f>IF(AND(H82&lt;&gt;0,J82&lt;&gt;0)=FALSE,0,data!$C$43)</f>
        <v>0</v>
      </c>
      <c r="L82" s="338">
        <f t="shared" si="7"/>
        <v>0</v>
      </c>
      <c r="M82" s="293">
        <f t="shared" si="10"/>
        <v>0</v>
      </c>
      <c r="N82" s="293">
        <f t="shared" si="8"/>
        <v>0</v>
      </c>
      <c r="O82" s="293">
        <f t="shared" si="9"/>
        <v>0</v>
      </c>
      <c r="P82" s="296"/>
    </row>
    <row r="83" spans="1:16" ht="26.55" hidden="1" customHeight="1" x14ac:dyDescent="0.3">
      <c r="A83" s="301"/>
      <c r="B83" s="290" t="s">
        <v>205</v>
      </c>
      <c r="C83" s="291"/>
      <c r="D83" s="297"/>
      <c r="E83" s="293">
        <f t="shared" si="6"/>
        <v>0</v>
      </c>
      <c r="F83" s="298">
        <f>IF(E83=1,data!$C$41*D83,0)</f>
        <v>0</v>
      </c>
      <c r="G83" s="334" t="s">
        <v>127</v>
      </c>
      <c r="H83" s="299">
        <f>IF($E83=1,IF($D83&lt;15,VLOOKUP(G83,data!$B$3:$E$32,2,0)*$D83,(VLOOKUP(G83,data!$B$3:$E$32,2,0)*14)+(VLOOKUP(G83,data!$B$3:$E$32,3,0))*($D83-14)),0)</f>
        <v>0</v>
      </c>
      <c r="I83" s="334" t="s">
        <v>127</v>
      </c>
      <c r="J83" s="299">
        <f>IF($E83=1,VLOOKUP(I83,data!$B$35:$D$39,2,0),0)</f>
        <v>0</v>
      </c>
      <c r="K83" s="300">
        <f>IF(AND(H83&lt;&gt;0,J83&lt;&gt;0)=FALSE,0,data!$C$43)</f>
        <v>0</v>
      </c>
      <c r="L83" s="338">
        <f t="shared" si="7"/>
        <v>0</v>
      </c>
      <c r="M83" s="293">
        <f t="shared" si="10"/>
        <v>0</v>
      </c>
      <c r="N83" s="293">
        <f t="shared" si="8"/>
        <v>0</v>
      </c>
      <c r="O83" s="293">
        <f t="shared" si="9"/>
        <v>0</v>
      </c>
      <c r="P83" s="296"/>
    </row>
    <row r="84" spans="1:16" ht="26.55" hidden="1" customHeight="1" x14ac:dyDescent="0.3">
      <c r="A84" s="301"/>
      <c r="B84" s="290" t="s">
        <v>206</v>
      </c>
      <c r="C84" s="291"/>
      <c r="D84" s="297"/>
      <c r="E84" s="293">
        <f t="shared" si="6"/>
        <v>0</v>
      </c>
      <c r="F84" s="298">
        <f>IF(E84=1,data!$C$41*D84,0)</f>
        <v>0</v>
      </c>
      <c r="G84" s="334" t="s">
        <v>127</v>
      </c>
      <c r="H84" s="299">
        <f>IF($E84=1,IF($D84&lt;15,VLOOKUP(G84,data!$B$3:$E$32,2,0)*$D84,(VLOOKUP(G84,data!$B$3:$E$32,2,0)*14)+(VLOOKUP(G84,data!$B$3:$E$32,3,0))*($D84-14)),0)</f>
        <v>0</v>
      </c>
      <c r="I84" s="334" t="s">
        <v>127</v>
      </c>
      <c r="J84" s="299">
        <f>IF($E84=1,VLOOKUP(I84,data!$B$35:$D$39,2,0),0)</f>
        <v>0</v>
      </c>
      <c r="K84" s="300">
        <f>IF(AND(H84&lt;&gt;0,J84&lt;&gt;0)=FALSE,0,data!$C$43)</f>
        <v>0</v>
      </c>
      <c r="L84" s="338">
        <f t="shared" si="7"/>
        <v>0</v>
      </c>
      <c r="M84" s="293">
        <f t="shared" si="10"/>
        <v>0</v>
      </c>
      <c r="N84" s="293">
        <f t="shared" si="8"/>
        <v>0</v>
      </c>
      <c r="O84" s="293">
        <f t="shared" si="9"/>
        <v>0</v>
      </c>
      <c r="P84" s="296"/>
    </row>
    <row r="85" spans="1:16" ht="26.55" hidden="1" customHeight="1" x14ac:dyDescent="0.3">
      <c r="A85" s="301"/>
      <c r="B85" s="290" t="s">
        <v>207</v>
      </c>
      <c r="C85" s="291"/>
      <c r="D85" s="297"/>
      <c r="E85" s="293">
        <f t="shared" si="6"/>
        <v>0</v>
      </c>
      <c r="F85" s="298">
        <f>IF(E85=1,data!$C$41*D85,0)</f>
        <v>0</v>
      </c>
      <c r="G85" s="334" t="s">
        <v>127</v>
      </c>
      <c r="H85" s="299">
        <f>IF($E85=1,IF($D85&lt;15,VLOOKUP(G85,data!$B$3:$E$32,2,0)*$D85,(VLOOKUP(G85,data!$B$3:$E$32,2,0)*14)+(VLOOKUP(G85,data!$B$3:$E$32,3,0))*($D85-14)),0)</f>
        <v>0</v>
      </c>
      <c r="I85" s="334" t="s">
        <v>127</v>
      </c>
      <c r="J85" s="299">
        <f>IF($E85=1,VLOOKUP(I85,data!$B$35:$D$39,2,0),0)</f>
        <v>0</v>
      </c>
      <c r="K85" s="300">
        <f>IF(AND(H85&lt;&gt;0,J85&lt;&gt;0)=FALSE,0,data!$C$43)</f>
        <v>0</v>
      </c>
      <c r="L85" s="338">
        <f t="shared" si="7"/>
        <v>0</v>
      </c>
      <c r="M85" s="293">
        <f t="shared" si="10"/>
        <v>0</v>
      </c>
      <c r="N85" s="293">
        <f t="shared" si="8"/>
        <v>0</v>
      </c>
      <c r="O85" s="293">
        <f t="shared" si="9"/>
        <v>0</v>
      </c>
      <c r="P85" s="296"/>
    </row>
    <row r="86" spans="1:16" ht="26.55" hidden="1" customHeight="1" x14ac:dyDescent="0.3">
      <c r="A86" s="301"/>
      <c r="B86" s="290" t="s">
        <v>208</v>
      </c>
      <c r="C86" s="291"/>
      <c r="D86" s="297"/>
      <c r="E86" s="293">
        <f t="shared" si="6"/>
        <v>0</v>
      </c>
      <c r="F86" s="298">
        <f>IF(E86=1,data!$C$41*D86,0)</f>
        <v>0</v>
      </c>
      <c r="G86" s="334" t="s">
        <v>127</v>
      </c>
      <c r="H86" s="299">
        <f>IF($E86=1,IF($D86&lt;15,VLOOKUP(G86,data!$B$3:$E$32,2,0)*$D86,(VLOOKUP(G86,data!$B$3:$E$32,2,0)*14)+(VLOOKUP(G86,data!$B$3:$E$32,3,0))*($D86-14)),0)</f>
        <v>0</v>
      </c>
      <c r="I86" s="334" t="s">
        <v>127</v>
      </c>
      <c r="J86" s="299">
        <f>IF($E86=1,VLOOKUP(I86,data!$B$35:$D$39,2,0),0)</f>
        <v>0</v>
      </c>
      <c r="K86" s="300">
        <f>IF(AND(H86&lt;&gt;0,J86&lt;&gt;0)=FALSE,0,data!$C$43)</f>
        <v>0</v>
      </c>
      <c r="L86" s="338">
        <f t="shared" si="7"/>
        <v>0</v>
      </c>
      <c r="M86" s="293">
        <f t="shared" si="10"/>
        <v>0</v>
      </c>
      <c r="N86" s="293">
        <f t="shared" si="8"/>
        <v>0</v>
      </c>
      <c r="O86" s="293">
        <f t="shared" si="9"/>
        <v>0</v>
      </c>
      <c r="P86" s="296"/>
    </row>
    <row r="87" spans="1:16" ht="26.55" hidden="1" customHeight="1" x14ac:dyDescent="0.3">
      <c r="A87" s="289"/>
      <c r="B87" s="290" t="s">
        <v>209</v>
      </c>
      <c r="C87" s="291"/>
      <c r="D87" s="297"/>
      <c r="E87" s="293">
        <f t="shared" si="6"/>
        <v>0</v>
      </c>
      <c r="F87" s="298">
        <f>IF(E87=1,data!$C$41*D87,0)</f>
        <v>0</v>
      </c>
      <c r="G87" s="334" t="s">
        <v>127</v>
      </c>
      <c r="H87" s="299">
        <f>IF($E87=1,IF($D87&lt;15,VLOOKUP(G87,data!$B$3:$E$32,2,0)*$D87,(VLOOKUP(G87,data!$B$3:$E$32,2,0)*14)+(VLOOKUP(G87,data!$B$3:$E$32,3,0))*($D87-14)),0)</f>
        <v>0</v>
      </c>
      <c r="I87" s="334" t="s">
        <v>127</v>
      </c>
      <c r="J87" s="299">
        <f>IF($E87=1,VLOOKUP(I87,data!$B$35:$D$39,2,0),0)</f>
        <v>0</v>
      </c>
      <c r="K87" s="300">
        <f>IF(AND(H87&lt;&gt;0,J87&lt;&gt;0)=FALSE,0,data!$C$43)</f>
        <v>0</v>
      </c>
      <c r="L87" s="338">
        <f t="shared" si="7"/>
        <v>0</v>
      </c>
      <c r="M87" s="293">
        <f t="shared" si="10"/>
        <v>0</v>
      </c>
      <c r="N87" s="293">
        <f t="shared" si="8"/>
        <v>0</v>
      </c>
      <c r="O87" s="293">
        <f t="shared" si="9"/>
        <v>0</v>
      </c>
      <c r="P87" s="296"/>
    </row>
    <row r="88" spans="1:16" ht="26.55" hidden="1" customHeight="1" x14ac:dyDescent="0.3">
      <c r="A88" s="289"/>
      <c r="B88" s="290" t="s">
        <v>210</v>
      </c>
      <c r="C88" s="291"/>
      <c r="D88" s="297"/>
      <c r="E88" s="293">
        <f t="shared" si="6"/>
        <v>0</v>
      </c>
      <c r="F88" s="298">
        <f>IF(E88=1,data!$C$41*D88,0)</f>
        <v>0</v>
      </c>
      <c r="G88" s="334" t="s">
        <v>127</v>
      </c>
      <c r="H88" s="299">
        <f>IF($E88=1,IF($D88&lt;15,VLOOKUP(G88,data!$B$3:$E$32,2,0)*$D88,(VLOOKUP(G88,data!$B$3:$E$32,2,0)*14)+(VLOOKUP(G88,data!$B$3:$E$32,3,0))*($D88-14)),0)</f>
        <v>0</v>
      </c>
      <c r="I88" s="334" t="s">
        <v>127</v>
      </c>
      <c r="J88" s="299">
        <f>IF($E88=1,VLOOKUP(I88,data!$B$35:$D$39,2,0),0)</f>
        <v>0</v>
      </c>
      <c r="K88" s="300">
        <f>IF(AND(H88&lt;&gt;0,J88&lt;&gt;0)=FALSE,0,data!$C$43)</f>
        <v>0</v>
      </c>
      <c r="L88" s="338">
        <f t="shared" si="7"/>
        <v>0</v>
      </c>
      <c r="M88" s="293">
        <f t="shared" si="10"/>
        <v>0</v>
      </c>
      <c r="N88" s="293">
        <f t="shared" si="8"/>
        <v>0</v>
      </c>
      <c r="O88" s="293">
        <f t="shared" si="9"/>
        <v>0</v>
      </c>
      <c r="P88" s="296"/>
    </row>
    <row r="89" spans="1:16" ht="26.55" hidden="1" customHeight="1" x14ac:dyDescent="0.3">
      <c r="A89" s="301"/>
      <c r="B89" s="290" t="s">
        <v>211</v>
      </c>
      <c r="C89" s="291"/>
      <c r="D89" s="297"/>
      <c r="E89" s="293">
        <f t="shared" si="6"/>
        <v>0</v>
      </c>
      <c r="F89" s="298">
        <f>IF(E89=1,data!$C$41*D89,0)</f>
        <v>0</v>
      </c>
      <c r="G89" s="334" t="s">
        <v>127</v>
      </c>
      <c r="H89" s="299">
        <f>IF($E89=1,IF($D89&lt;15,VLOOKUP(G89,data!$B$3:$E$32,2,0)*$D89,(VLOOKUP(G89,data!$B$3:$E$32,2,0)*14)+(VLOOKUP(G89,data!$B$3:$E$32,3,0))*($D89-14)),0)</f>
        <v>0</v>
      </c>
      <c r="I89" s="334" t="s">
        <v>127</v>
      </c>
      <c r="J89" s="299">
        <f>IF($E89=1,VLOOKUP(I89,data!$B$35:$D$39,2,0),0)</f>
        <v>0</v>
      </c>
      <c r="K89" s="300">
        <f>IF(AND(H89&lt;&gt;0,J89&lt;&gt;0)=FALSE,0,data!$C$43)</f>
        <v>0</v>
      </c>
      <c r="L89" s="338">
        <f t="shared" si="7"/>
        <v>0</v>
      </c>
      <c r="M89" s="293">
        <f t="shared" si="10"/>
        <v>0</v>
      </c>
      <c r="N89" s="293">
        <f t="shared" si="8"/>
        <v>0</v>
      </c>
      <c r="O89" s="293">
        <f t="shared" si="9"/>
        <v>0</v>
      </c>
      <c r="P89" s="296"/>
    </row>
    <row r="90" spans="1:16" ht="26.55" hidden="1" customHeight="1" x14ac:dyDescent="0.3">
      <c r="A90" s="301"/>
      <c r="B90" s="290" t="s">
        <v>212</v>
      </c>
      <c r="C90" s="291"/>
      <c r="D90" s="297"/>
      <c r="E90" s="293">
        <f t="shared" si="6"/>
        <v>0</v>
      </c>
      <c r="F90" s="298">
        <f>IF(E90=1,data!$C$41*D90,0)</f>
        <v>0</v>
      </c>
      <c r="G90" s="334" t="s">
        <v>127</v>
      </c>
      <c r="H90" s="299">
        <f>IF($E90=1,IF($D90&lt;15,VLOOKUP(G90,data!$B$3:$E$32,2,0)*$D90,(VLOOKUP(G90,data!$B$3:$E$32,2,0)*14)+(VLOOKUP(G90,data!$B$3:$E$32,3,0))*($D90-14)),0)</f>
        <v>0</v>
      </c>
      <c r="I90" s="334" t="s">
        <v>127</v>
      </c>
      <c r="J90" s="299">
        <f>IF($E90=1,VLOOKUP(I90,data!$B$35:$D$39,2,0),0)</f>
        <v>0</v>
      </c>
      <c r="K90" s="300">
        <f>IF(AND(H90&lt;&gt;0,J90&lt;&gt;0)=FALSE,0,data!$C$43)</f>
        <v>0</v>
      </c>
      <c r="L90" s="338">
        <f t="shared" si="7"/>
        <v>0</v>
      </c>
      <c r="M90" s="293">
        <f t="shared" si="10"/>
        <v>0</v>
      </c>
      <c r="N90" s="293">
        <f t="shared" si="8"/>
        <v>0</v>
      </c>
      <c r="O90" s="293">
        <f t="shared" si="9"/>
        <v>0</v>
      </c>
      <c r="P90" s="296"/>
    </row>
    <row r="91" spans="1:16" ht="26.55" hidden="1" customHeight="1" x14ac:dyDescent="0.3">
      <c r="A91" s="301"/>
      <c r="B91" s="290" t="s">
        <v>213</v>
      </c>
      <c r="C91" s="291"/>
      <c r="D91" s="297"/>
      <c r="E91" s="293">
        <f t="shared" si="6"/>
        <v>0</v>
      </c>
      <c r="F91" s="298">
        <f>IF(E91=1,data!$C$41*D91,0)</f>
        <v>0</v>
      </c>
      <c r="G91" s="334" t="s">
        <v>127</v>
      </c>
      <c r="H91" s="299">
        <f>IF($E91=1,IF($D91&lt;15,VLOOKUP(G91,data!$B$3:$E$32,2,0)*$D91,(VLOOKUP(G91,data!$B$3:$E$32,2,0)*14)+(VLOOKUP(G91,data!$B$3:$E$32,3,0))*($D91-14)),0)</f>
        <v>0</v>
      </c>
      <c r="I91" s="334" t="s">
        <v>127</v>
      </c>
      <c r="J91" s="299">
        <f>IF($E91=1,VLOOKUP(I91,data!$B$35:$D$39,2,0),0)</f>
        <v>0</v>
      </c>
      <c r="K91" s="300">
        <f>IF(AND(H91&lt;&gt;0,J91&lt;&gt;0)=FALSE,0,data!$C$43)</f>
        <v>0</v>
      </c>
      <c r="L91" s="338">
        <f t="shared" si="7"/>
        <v>0</v>
      </c>
      <c r="M91" s="293">
        <f t="shared" si="10"/>
        <v>0</v>
      </c>
      <c r="N91" s="293">
        <f t="shared" si="8"/>
        <v>0</v>
      </c>
      <c r="O91" s="293">
        <f t="shared" si="9"/>
        <v>0</v>
      </c>
      <c r="P91" s="296"/>
    </row>
    <row r="92" spans="1:16" ht="26.55" hidden="1" customHeight="1" x14ac:dyDescent="0.3">
      <c r="A92" s="301"/>
      <c r="B92" s="290" t="s">
        <v>214</v>
      </c>
      <c r="C92" s="291"/>
      <c r="D92" s="297"/>
      <c r="E92" s="293">
        <f t="shared" si="6"/>
        <v>0</v>
      </c>
      <c r="F92" s="298">
        <f>IF(E92=1,data!$C$41*D92,0)</f>
        <v>0</v>
      </c>
      <c r="G92" s="334" t="s">
        <v>127</v>
      </c>
      <c r="H92" s="299">
        <f>IF($E92=1,IF($D92&lt;15,VLOOKUP(G92,data!$B$3:$E$32,2,0)*$D92,(VLOOKUP(G92,data!$B$3:$E$32,2,0)*14)+(VLOOKUP(G92,data!$B$3:$E$32,3,0))*($D92-14)),0)</f>
        <v>0</v>
      </c>
      <c r="I92" s="334" t="s">
        <v>127</v>
      </c>
      <c r="J92" s="299">
        <f>IF($E92=1,VLOOKUP(I92,data!$B$35:$D$39,2,0),0)</f>
        <v>0</v>
      </c>
      <c r="K92" s="300">
        <f>IF(AND(H92&lt;&gt;0,J92&lt;&gt;0)=FALSE,0,data!$C$43)</f>
        <v>0</v>
      </c>
      <c r="L92" s="338">
        <f t="shared" si="7"/>
        <v>0</v>
      </c>
      <c r="M92" s="293">
        <f t="shared" si="10"/>
        <v>0</v>
      </c>
      <c r="N92" s="293">
        <f t="shared" si="8"/>
        <v>0</v>
      </c>
      <c r="O92" s="293">
        <f t="shared" si="9"/>
        <v>0</v>
      </c>
      <c r="P92" s="296"/>
    </row>
    <row r="93" spans="1:16" ht="26.55" hidden="1" customHeight="1" x14ac:dyDescent="0.3">
      <c r="A93" s="301"/>
      <c r="B93" s="290" t="s">
        <v>215</v>
      </c>
      <c r="C93" s="291"/>
      <c r="D93" s="297"/>
      <c r="E93" s="293">
        <f t="shared" si="6"/>
        <v>0</v>
      </c>
      <c r="F93" s="298">
        <f>IF(E93=1,data!$C$41*D93,0)</f>
        <v>0</v>
      </c>
      <c r="G93" s="334" t="s">
        <v>127</v>
      </c>
      <c r="H93" s="299">
        <f>IF($E93=1,IF($D93&lt;15,VLOOKUP(G93,data!$B$3:$E$32,2,0)*$D93,(VLOOKUP(G93,data!$B$3:$E$32,2,0)*14)+(VLOOKUP(G93,data!$B$3:$E$32,3,0))*($D93-14)),0)</f>
        <v>0</v>
      </c>
      <c r="I93" s="334" t="s">
        <v>127</v>
      </c>
      <c r="J93" s="299">
        <f>IF($E93=1,VLOOKUP(I93,data!$B$35:$D$39,2,0),0)</f>
        <v>0</v>
      </c>
      <c r="K93" s="300">
        <f>IF(AND(H93&lt;&gt;0,J93&lt;&gt;0)=FALSE,0,data!$C$43)</f>
        <v>0</v>
      </c>
      <c r="L93" s="338">
        <f t="shared" si="7"/>
        <v>0</v>
      </c>
      <c r="M93" s="293">
        <f t="shared" si="10"/>
        <v>0</v>
      </c>
      <c r="N93" s="293">
        <f t="shared" si="8"/>
        <v>0</v>
      </c>
      <c r="O93" s="293">
        <f t="shared" si="9"/>
        <v>0</v>
      </c>
      <c r="P93" s="296"/>
    </row>
    <row r="94" spans="1:16" ht="26.55" hidden="1" customHeight="1" x14ac:dyDescent="0.3">
      <c r="A94" s="301"/>
      <c r="B94" s="290" t="s">
        <v>216</v>
      </c>
      <c r="C94" s="291"/>
      <c r="D94" s="297"/>
      <c r="E94" s="293">
        <f t="shared" si="6"/>
        <v>0</v>
      </c>
      <c r="F94" s="298">
        <f>IF(E94=1,data!$C$41*D94,0)</f>
        <v>0</v>
      </c>
      <c r="G94" s="334" t="s">
        <v>127</v>
      </c>
      <c r="H94" s="299">
        <f>IF($E94=1,IF($D94&lt;15,VLOOKUP(G94,data!$B$3:$E$32,2,0)*$D94,(VLOOKUP(G94,data!$B$3:$E$32,2,0)*14)+(VLOOKUP(G94,data!$B$3:$E$32,3,0))*($D94-14)),0)</f>
        <v>0</v>
      </c>
      <c r="I94" s="334" t="s">
        <v>127</v>
      </c>
      <c r="J94" s="299">
        <f>IF($E94=1,VLOOKUP(I94,data!$B$35:$D$39,2,0),0)</f>
        <v>0</v>
      </c>
      <c r="K94" s="300">
        <f>IF(AND(H94&lt;&gt;0,J94&lt;&gt;0)=FALSE,0,data!$C$43)</f>
        <v>0</v>
      </c>
      <c r="L94" s="338">
        <f t="shared" si="7"/>
        <v>0</v>
      </c>
      <c r="M94" s="293">
        <f t="shared" si="10"/>
        <v>0</v>
      </c>
      <c r="N94" s="293">
        <f t="shared" si="8"/>
        <v>0</v>
      </c>
      <c r="O94" s="293">
        <f t="shared" si="9"/>
        <v>0</v>
      </c>
      <c r="P94" s="296"/>
    </row>
    <row r="95" spans="1:16" ht="26.55" hidden="1" customHeight="1" x14ac:dyDescent="0.3">
      <c r="A95" s="289"/>
      <c r="B95" s="290" t="s">
        <v>217</v>
      </c>
      <c r="C95" s="291"/>
      <c r="D95" s="297"/>
      <c r="E95" s="293">
        <f t="shared" si="6"/>
        <v>0</v>
      </c>
      <c r="F95" s="298">
        <f>IF(E95=1,data!$C$41*D95,0)</f>
        <v>0</v>
      </c>
      <c r="G95" s="334" t="s">
        <v>127</v>
      </c>
      <c r="H95" s="299">
        <f>IF($E95=1,IF($D95&lt;15,VLOOKUP(G95,data!$B$3:$E$32,2,0)*$D95,(VLOOKUP(G95,data!$B$3:$E$32,2,0)*14)+(VLOOKUP(G95,data!$B$3:$E$32,3,0))*($D95-14)),0)</f>
        <v>0</v>
      </c>
      <c r="I95" s="334" t="s">
        <v>127</v>
      </c>
      <c r="J95" s="299">
        <f>IF($E95=1,VLOOKUP(I95,data!$B$35:$D$39,2,0),0)</f>
        <v>0</v>
      </c>
      <c r="K95" s="300">
        <f>IF(AND(H95&lt;&gt;0,J95&lt;&gt;0)=FALSE,0,data!$C$43)</f>
        <v>0</v>
      </c>
      <c r="L95" s="338">
        <f t="shared" si="7"/>
        <v>0</v>
      </c>
      <c r="M95" s="293">
        <f t="shared" si="10"/>
        <v>0</v>
      </c>
      <c r="N95" s="293">
        <f t="shared" si="8"/>
        <v>0</v>
      </c>
      <c r="O95" s="293">
        <f t="shared" si="9"/>
        <v>0</v>
      </c>
      <c r="P95" s="296"/>
    </row>
    <row r="96" spans="1:16" ht="26.55" hidden="1" customHeight="1" x14ac:dyDescent="0.3">
      <c r="A96" s="289"/>
      <c r="B96" s="290" t="s">
        <v>218</v>
      </c>
      <c r="C96" s="291"/>
      <c r="D96" s="297"/>
      <c r="E96" s="293">
        <f t="shared" si="6"/>
        <v>0</v>
      </c>
      <c r="F96" s="298">
        <f>IF(E96=1,data!$C$41*D96,0)</f>
        <v>0</v>
      </c>
      <c r="G96" s="334" t="s">
        <v>127</v>
      </c>
      <c r="H96" s="299">
        <f>IF($E96=1,IF($D96&lt;15,VLOOKUP(G96,data!$B$3:$E$32,2,0)*$D96,(VLOOKUP(G96,data!$B$3:$E$32,2,0)*14)+(VLOOKUP(G96,data!$B$3:$E$32,3,0))*($D96-14)),0)</f>
        <v>0</v>
      </c>
      <c r="I96" s="334" t="s">
        <v>127</v>
      </c>
      <c r="J96" s="299">
        <f>IF($E96=1,VLOOKUP(I96,data!$B$35:$D$39,2,0),0)</f>
        <v>0</v>
      </c>
      <c r="K96" s="300">
        <f>IF(AND(H96&lt;&gt;0,J96&lt;&gt;0)=FALSE,0,data!$C$43)</f>
        <v>0</v>
      </c>
      <c r="L96" s="338">
        <f t="shared" si="7"/>
        <v>0</v>
      </c>
      <c r="M96" s="293">
        <f t="shared" si="10"/>
        <v>0</v>
      </c>
      <c r="N96" s="293">
        <f t="shared" si="8"/>
        <v>0</v>
      </c>
      <c r="O96" s="293">
        <f t="shared" si="9"/>
        <v>0</v>
      </c>
      <c r="P96" s="296"/>
    </row>
    <row r="97" spans="1:16" ht="26.55" hidden="1" customHeight="1" x14ac:dyDescent="0.3">
      <c r="A97" s="301"/>
      <c r="B97" s="290" t="s">
        <v>219</v>
      </c>
      <c r="C97" s="291"/>
      <c r="D97" s="297"/>
      <c r="E97" s="293">
        <f t="shared" si="6"/>
        <v>0</v>
      </c>
      <c r="F97" s="298">
        <f>IF(E97=1,data!$C$41*D97,0)</f>
        <v>0</v>
      </c>
      <c r="G97" s="334" t="s">
        <v>127</v>
      </c>
      <c r="H97" s="299">
        <f>IF($E97=1,IF($D97&lt;15,VLOOKUP(G97,data!$B$3:$E$32,2,0)*$D97,(VLOOKUP(G97,data!$B$3:$E$32,2,0)*14)+(VLOOKUP(G97,data!$B$3:$E$32,3,0))*($D97-14)),0)</f>
        <v>0</v>
      </c>
      <c r="I97" s="334" t="s">
        <v>127</v>
      </c>
      <c r="J97" s="299">
        <f>IF($E97=1,VLOOKUP(I97,data!$B$35:$D$39,2,0),0)</f>
        <v>0</v>
      </c>
      <c r="K97" s="300">
        <f>IF(AND(H97&lt;&gt;0,J97&lt;&gt;0)=FALSE,0,data!$C$43)</f>
        <v>0</v>
      </c>
      <c r="L97" s="338">
        <f t="shared" si="7"/>
        <v>0</v>
      </c>
      <c r="M97" s="293">
        <f t="shared" si="10"/>
        <v>0</v>
      </c>
      <c r="N97" s="293">
        <f t="shared" si="8"/>
        <v>0</v>
      </c>
      <c r="O97" s="293">
        <f t="shared" si="9"/>
        <v>0</v>
      </c>
      <c r="P97" s="296"/>
    </row>
    <row r="98" spans="1:16" ht="26.55" hidden="1" customHeight="1" x14ac:dyDescent="0.3">
      <c r="A98" s="301"/>
      <c r="B98" s="290" t="s">
        <v>220</v>
      </c>
      <c r="C98" s="291"/>
      <c r="D98" s="297"/>
      <c r="E98" s="293">
        <f t="shared" si="6"/>
        <v>0</v>
      </c>
      <c r="F98" s="298">
        <f>IF(E98=1,data!$C$41*D98,0)</f>
        <v>0</v>
      </c>
      <c r="G98" s="334" t="s">
        <v>127</v>
      </c>
      <c r="H98" s="299">
        <f>IF($E98=1,IF($D98&lt;15,VLOOKUP(G98,data!$B$3:$E$32,2,0)*$D98,(VLOOKUP(G98,data!$B$3:$E$32,2,0)*14)+(VLOOKUP(G98,data!$B$3:$E$32,3,0))*($D98-14)),0)</f>
        <v>0</v>
      </c>
      <c r="I98" s="334" t="s">
        <v>127</v>
      </c>
      <c r="J98" s="299">
        <f>IF($E98=1,VLOOKUP(I98,data!$B$35:$D$39,2,0),0)</f>
        <v>0</v>
      </c>
      <c r="K98" s="300">
        <f>IF(AND(H98&lt;&gt;0,J98&lt;&gt;0)=FALSE,0,data!$C$43)</f>
        <v>0</v>
      </c>
      <c r="L98" s="338">
        <f t="shared" si="7"/>
        <v>0</v>
      </c>
      <c r="M98" s="293">
        <f t="shared" si="10"/>
        <v>0</v>
      </c>
      <c r="N98" s="293">
        <f t="shared" si="8"/>
        <v>0</v>
      </c>
      <c r="O98" s="293">
        <f t="shared" si="9"/>
        <v>0</v>
      </c>
      <c r="P98" s="296"/>
    </row>
    <row r="99" spans="1:16" ht="26.55" hidden="1" customHeight="1" x14ac:dyDescent="0.3">
      <c r="A99" s="301"/>
      <c r="B99" s="290" t="s">
        <v>221</v>
      </c>
      <c r="C99" s="291"/>
      <c r="D99" s="297"/>
      <c r="E99" s="293">
        <f t="shared" si="6"/>
        <v>0</v>
      </c>
      <c r="F99" s="298">
        <f>IF(E99=1,data!$C$41*D99,0)</f>
        <v>0</v>
      </c>
      <c r="G99" s="334" t="s">
        <v>127</v>
      </c>
      <c r="H99" s="299">
        <f>IF($E99=1,IF($D99&lt;15,VLOOKUP(G99,data!$B$3:$E$32,2,0)*$D99,(VLOOKUP(G99,data!$B$3:$E$32,2,0)*14)+(VLOOKUP(G99,data!$B$3:$E$32,3,0))*($D99-14)),0)</f>
        <v>0</v>
      </c>
      <c r="I99" s="334" t="s">
        <v>127</v>
      </c>
      <c r="J99" s="299">
        <f>IF($E99=1,VLOOKUP(I99,data!$B$35:$D$39,2,0),0)</f>
        <v>0</v>
      </c>
      <c r="K99" s="300">
        <f>IF(AND(H99&lt;&gt;0,J99&lt;&gt;0)=FALSE,0,data!$C$43)</f>
        <v>0</v>
      </c>
      <c r="L99" s="338">
        <f t="shared" si="7"/>
        <v>0</v>
      </c>
      <c r="M99" s="293">
        <f t="shared" si="10"/>
        <v>0</v>
      </c>
      <c r="N99" s="293">
        <f t="shared" si="8"/>
        <v>0</v>
      </c>
      <c r="O99" s="293">
        <f t="shared" si="9"/>
        <v>0</v>
      </c>
      <c r="P99" s="296"/>
    </row>
    <row r="100" spans="1:16" ht="26.55" hidden="1" customHeight="1" x14ac:dyDescent="0.3">
      <c r="A100" s="301"/>
      <c r="B100" s="290" t="s">
        <v>222</v>
      </c>
      <c r="C100" s="291"/>
      <c r="D100" s="297"/>
      <c r="E100" s="293">
        <f t="shared" si="6"/>
        <v>0</v>
      </c>
      <c r="F100" s="298">
        <f>IF(E100=1,data!$C$41*D100,0)</f>
        <v>0</v>
      </c>
      <c r="G100" s="334" t="s">
        <v>127</v>
      </c>
      <c r="H100" s="299">
        <f>IF($E100=1,IF($D100&lt;15,VLOOKUP(G100,data!$B$3:$E$32,2,0)*$D100,(VLOOKUP(G100,data!$B$3:$E$32,2,0)*14)+(VLOOKUP(G100,data!$B$3:$E$32,3,0))*($D100-14)),0)</f>
        <v>0</v>
      </c>
      <c r="I100" s="334" t="s">
        <v>127</v>
      </c>
      <c r="J100" s="299">
        <f>IF($E100=1,VLOOKUP(I100,data!$B$35:$D$39,2,0),0)</f>
        <v>0</v>
      </c>
      <c r="K100" s="300">
        <f>IF(AND(H100&lt;&gt;0,J100&lt;&gt;0)=FALSE,0,data!$C$43)</f>
        <v>0</v>
      </c>
      <c r="L100" s="338">
        <f t="shared" si="7"/>
        <v>0</v>
      </c>
      <c r="M100" s="293">
        <f t="shared" si="10"/>
        <v>0</v>
      </c>
      <c r="N100" s="293">
        <f t="shared" si="8"/>
        <v>0</v>
      </c>
      <c r="O100" s="293">
        <f t="shared" si="9"/>
        <v>0</v>
      </c>
      <c r="P100" s="296"/>
    </row>
    <row r="101" spans="1:16" ht="26.55" hidden="1" customHeight="1" x14ac:dyDescent="0.3">
      <c r="A101" s="301"/>
      <c r="B101" s="290" t="s">
        <v>223</v>
      </c>
      <c r="C101" s="291"/>
      <c r="D101" s="297"/>
      <c r="E101" s="293">
        <f t="shared" si="6"/>
        <v>0</v>
      </c>
      <c r="F101" s="298">
        <f>IF(E101=1,data!$C$41*D101,0)</f>
        <v>0</v>
      </c>
      <c r="G101" s="334" t="s">
        <v>127</v>
      </c>
      <c r="H101" s="299">
        <f>IF($E101=1,IF($D101&lt;15,VLOOKUP(G101,data!$B$3:$E$32,2,0)*$D101,(VLOOKUP(G101,data!$B$3:$E$32,2,0)*14)+(VLOOKUP(G101,data!$B$3:$E$32,3,0))*($D101-14)),0)</f>
        <v>0</v>
      </c>
      <c r="I101" s="334" t="s">
        <v>127</v>
      </c>
      <c r="J101" s="299">
        <f>IF($E101=1,VLOOKUP(I101,data!$B$35:$D$39,2,0),0)</f>
        <v>0</v>
      </c>
      <c r="K101" s="300">
        <f>IF(AND(H101&lt;&gt;0,J101&lt;&gt;0)=FALSE,0,data!$C$43)</f>
        <v>0</v>
      </c>
      <c r="L101" s="338">
        <f t="shared" si="7"/>
        <v>0</v>
      </c>
      <c r="M101" s="293">
        <f t="shared" si="10"/>
        <v>0</v>
      </c>
      <c r="N101" s="293">
        <f t="shared" si="8"/>
        <v>0</v>
      </c>
      <c r="O101" s="293">
        <f t="shared" si="9"/>
        <v>0</v>
      </c>
      <c r="P101" s="296"/>
    </row>
    <row r="102" spans="1:16" ht="26.55" hidden="1" customHeight="1" x14ac:dyDescent="0.3">
      <c r="A102" s="301"/>
      <c r="B102" s="290" t="s">
        <v>224</v>
      </c>
      <c r="C102" s="291"/>
      <c r="D102" s="297"/>
      <c r="E102" s="293">
        <f t="shared" si="6"/>
        <v>0</v>
      </c>
      <c r="F102" s="298">
        <f>IF(E102=1,data!$C$41*D102,0)</f>
        <v>0</v>
      </c>
      <c r="G102" s="334" t="s">
        <v>127</v>
      </c>
      <c r="H102" s="299">
        <f>IF($E102=1,IF($D102&lt;15,VLOOKUP(G102,data!$B$3:$E$32,2,0)*$D102,(VLOOKUP(G102,data!$B$3:$E$32,2,0)*14)+(VLOOKUP(G102,data!$B$3:$E$32,3,0))*($D102-14)),0)</f>
        <v>0</v>
      </c>
      <c r="I102" s="334" t="s">
        <v>127</v>
      </c>
      <c r="J102" s="299">
        <f>IF($E102=1,VLOOKUP(I102,data!$B$35:$D$39,2,0),0)</f>
        <v>0</v>
      </c>
      <c r="K102" s="300">
        <f>IF(AND(H102&lt;&gt;0,J102&lt;&gt;0)=FALSE,0,data!$C$43)</f>
        <v>0</v>
      </c>
      <c r="L102" s="338">
        <f t="shared" si="7"/>
        <v>0</v>
      </c>
      <c r="M102" s="293">
        <f t="shared" si="10"/>
        <v>0</v>
      </c>
      <c r="N102" s="293">
        <f t="shared" si="8"/>
        <v>0</v>
      </c>
      <c r="O102" s="293">
        <f t="shared" si="9"/>
        <v>0</v>
      </c>
      <c r="P102" s="296"/>
    </row>
    <row r="103" spans="1:16" ht="26.55" hidden="1" customHeight="1" x14ac:dyDescent="0.3">
      <c r="A103" s="301"/>
      <c r="B103" s="290" t="s">
        <v>225</v>
      </c>
      <c r="C103" s="291"/>
      <c r="D103" s="297"/>
      <c r="E103" s="293">
        <f t="shared" si="6"/>
        <v>0</v>
      </c>
      <c r="F103" s="298">
        <f>IF(E103=1,data!$C$41*D103,0)</f>
        <v>0</v>
      </c>
      <c r="G103" s="334" t="s">
        <v>127</v>
      </c>
      <c r="H103" s="299">
        <f>IF($E103=1,IF($D103&lt;15,VLOOKUP(G103,data!$B$3:$E$32,2,0)*$D103,(VLOOKUP(G103,data!$B$3:$E$32,2,0)*14)+(VLOOKUP(G103,data!$B$3:$E$32,3,0))*($D103-14)),0)</f>
        <v>0</v>
      </c>
      <c r="I103" s="334" t="s">
        <v>127</v>
      </c>
      <c r="J103" s="299">
        <f>IF($E103=1,VLOOKUP(I103,data!$B$35:$D$39,2,0),0)</f>
        <v>0</v>
      </c>
      <c r="K103" s="300">
        <f>IF(AND(H103&lt;&gt;0,J103&lt;&gt;0)=FALSE,0,data!$C$43)</f>
        <v>0</v>
      </c>
      <c r="L103" s="338">
        <f t="shared" si="7"/>
        <v>0</v>
      </c>
      <c r="M103" s="293">
        <f t="shared" si="10"/>
        <v>0</v>
      </c>
      <c r="N103" s="293">
        <f t="shared" si="8"/>
        <v>0</v>
      </c>
      <c r="O103" s="293">
        <f t="shared" si="9"/>
        <v>0</v>
      </c>
      <c r="P103" s="296"/>
    </row>
    <row r="104" spans="1:16" ht="26.55" hidden="1" customHeight="1" x14ac:dyDescent="0.3">
      <c r="A104" s="301"/>
      <c r="B104" s="290" t="s">
        <v>226</v>
      </c>
      <c r="C104" s="291"/>
      <c r="D104" s="297"/>
      <c r="E104" s="293">
        <f t="shared" si="6"/>
        <v>0</v>
      </c>
      <c r="F104" s="298">
        <f>IF(E104=1,data!$C$41*D104,0)</f>
        <v>0</v>
      </c>
      <c r="G104" s="334" t="s">
        <v>127</v>
      </c>
      <c r="H104" s="299">
        <f>IF($E104=1,IF($D104&lt;15,VLOOKUP(G104,data!$B$3:$E$32,2,0)*$D104,(VLOOKUP(G104,data!$B$3:$E$32,2,0)*14)+(VLOOKUP(G104,data!$B$3:$E$32,3,0))*($D104-14)),0)</f>
        <v>0</v>
      </c>
      <c r="I104" s="334" t="s">
        <v>127</v>
      </c>
      <c r="J104" s="299">
        <f>IF($E104=1,VLOOKUP(I104,data!$B$35:$D$39,2,0),0)</f>
        <v>0</v>
      </c>
      <c r="K104" s="300">
        <f>IF(AND(H104&lt;&gt;0,J104&lt;&gt;0)=FALSE,0,data!$C$43)</f>
        <v>0</v>
      </c>
      <c r="L104" s="338">
        <f t="shared" si="7"/>
        <v>0</v>
      </c>
      <c r="M104" s="293">
        <f t="shared" si="10"/>
        <v>0</v>
      </c>
      <c r="N104" s="293">
        <f t="shared" si="8"/>
        <v>0</v>
      </c>
      <c r="O104" s="293">
        <f t="shared" si="9"/>
        <v>0</v>
      </c>
      <c r="P104" s="296"/>
    </row>
    <row r="105" spans="1:16" ht="26.55" hidden="1" customHeight="1" x14ac:dyDescent="0.3">
      <c r="A105" s="301"/>
      <c r="B105" s="290" t="s">
        <v>227</v>
      </c>
      <c r="C105" s="291"/>
      <c r="D105" s="297"/>
      <c r="E105" s="293">
        <f t="shared" si="6"/>
        <v>0</v>
      </c>
      <c r="F105" s="298">
        <f>IF(E105=1,data!$C$41*D105,0)</f>
        <v>0</v>
      </c>
      <c r="G105" s="334" t="s">
        <v>127</v>
      </c>
      <c r="H105" s="299">
        <f>IF($E105=1,IF($D105&lt;15,VLOOKUP(G105,data!$B$3:$E$32,2,0)*$D105,(VLOOKUP(G105,data!$B$3:$E$32,2,0)*14)+(VLOOKUP(G105,data!$B$3:$E$32,3,0))*($D105-14)),0)</f>
        <v>0</v>
      </c>
      <c r="I105" s="334" t="s">
        <v>127</v>
      </c>
      <c r="J105" s="299">
        <f>IF($E105=1,VLOOKUP(I105,data!$B$35:$D$39,2,0),0)</f>
        <v>0</v>
      </c>
      <c r="K105" s="300">
        <f>IF(AND(H105&lt;&gt;0,J105&lt;&gt;0)=FALSE,0,data!$C$43)</f>
        <v>0</v>
      </c>
      <c r="L105" s="338">
        <f t="shared" si="7"/>
        <v>0</v>
      </c>
      <c r="M105" s="293">
        <f t="shared" si="10"/>
        <v>0</v>
      </c>
      <c r="N105" s="293">
        <f t="shared" si="8"/>
        <v>0</v>
      </c>
      <c r="O105" s="293">
        <f t="shared" si="9"/>
        <v>0</v>
      </c>
      <c r="P105" s="296"/>
    </row>
    <row r="106" spans="1:16" ht="26.55" hidden="1" customHeight="1" x14ac:dyDescent="0.3">
      <c r="A106" s="301"/>
      <c r="B106" s="290" t="s">
        <v>228</v>
      </c>
      <c r="C106" s="291"/>
      <c r="D106" s="297"/>
      <c r="E106" s="293">
        <f t="shared" si="6"/>
        <v>0</v>
      </c>
      <c r="F106" s="298">
        <f>IF(E106=1,data!$C$41*D106,0)</f>
        <v>0</v>
      </c>
      <c r="G106" s="334" t="s">
        <v>127</v>
      </c>
      <c r="H106" s="299">
        <f>IF($E106=1,IF($D106&lt;15,VLOOKUP(G106,data!$B$3:$E$32,2,0)*$D106,(VLOOKUP(G106,data!$B$3:$E$32,2,0)*14)+(VLOOKUP(G106,data!$B$3:$E$32,3,0))*($D106-14)),0)</f>
        <v>0</v>
      </c>
      <c r="I106" s="334" t="s">
        <v>127</v>
      </c>
      <c r="J106" s="299">
        <f>IF($E106=1,VLOOKUP(I106,data!$B$35:$D$39,2,0),0)</f>
        <v>0</v>
      </c>
      <c r="K106" s="300">
        <f>IF(AND(H106&lt;&gt;0,J106&lt;&gt;0)=FALSE,0,data!$C$43)</f>
        <v>0</v>
      </c>
      <c r="L106" s="338">
        <f t="shared" si="7"/>
        <v>0</v>
      </c>
      <c r="M106" s="293">
        <f t="shared" si="10"/>
        <v>0</v>
      </c>
      <c r="N106" s="293">
        <f t="shared" si="8"/>
        <v>0</v>
      </c>
      <c r="O106" s="293">
        <f t="shared" si="9"/>
        <v>0</v>
      </c>
      <c r="P106" s="296"/>
    </row>
    <row r="107" spans="1:16" ht="26.55" hidden="1" customHeight="1" x14ac:dyDescent="0.3">
      <c r="A107" s="301"/>
      <c r="B107" s="290" t="s">
        <v>229</v>
      </c>
      <c r="C107" s="291"/>
      <c r="D107" s="297"/>
      <c r="E107" s="293">
        <f t="shared" si="6"/>
        <v>0</v>
      </c>
      <c r="F107" s="298">
        <f>IF(E107=1,data!$C$41*D107,0)</f>
        <v>0</v>
      </c>
      <c r="G107" s="334" t="s">
        <v>127</v>
      </c>
      <c r="H107" s="299">
        <f>IF($E107=1,IF($D107&lt;15,VLOOKUP(G107,data!$B$3:$E$32,2,0)*$D107,(VLOOKUP(G107,data!$B$3:$E$32,2,0)*14)+(VLOOKUP(G107,data!$B$3:$E$32,3,0))*($D107-14)),0)</f>
        <v>0</v>
      </c>
      <c r="I107" s="334" t="s">
        <v>127</v>
      </c>
      <c r="J107" s="299">
        <f>IF($E107=1,VLOOKUP(I107,data!$B$35:$D$39,2,0),0)</f>
        <v>0</v>
      </c>
      <c r="K107" s="300">
        <f>IF(AND(H107&lt;&gt;0,J107&lt;&gt;0)=FALSE,0,data!$C$43)</f>
        <v>0</v>
      </c>
      <c r="L107" s="338">
        <f t="shared" si="7"/>
        <v>0</v>
      </c>
      <c r="M107" s="293">
        <f t="shared" si="10"/>
        <v>0</v>
      </c>
      <c r="N107" s="293">
        <f t="shared" si="8"/>
        <v>0</v>
      </c>
      <c r="O107" s="293">
        <f t="shared" si="9"/>
        <v>0</v>
      </c>
      <c r="P107" s="296"/>
    </row>
    <row r="108" spans="1:16" ht="26.55" hidden="1" customHeight="1" x14ac:dyDescent="0.3">
      <c r="A108" s="301"/>
      <c r="B108" s="290" t="s">
        <v>230</v>
      </c>
      <c r="C108" s="291"/>
      <c r="D108" s="297"/>
      <c r="E108" s="293">
        <f t="shared" si="6"/>
        <v>0</v>
      </c>
      <c r="F108" s="298">
        <f>IF(E108=1,data!$C$41*D108,0)</f>
        <v>0</v>
      </c>
      <c r="G108" s="334" t="s">
        <v>127</v>
      </c>
      <c r="H108" s="299">
        <f>IF($E108=1,IF($D108&lt;15,VLOOKUP(G108,data!$B$3:$E$32,2,0)*$D108,(VLOOKUP(G108,data!$B$3:$E$32,2,0)*14)+(VLOOKUP(G108,data!$B$3:$E$32,3,0))*($D108-14)),0)</f>
        <v>0</v>
      </c>
      <c r="I108" s="334" t="s">
        <v>127</v>
      </c>
      <c r="J108" s="299">
        <f>IF($E108=1,VLOOKUP(I108,data!$B$35:$D$39,2,0),0)</f>
        <v>0</v>
      </c>
      <c r="K108" s="300">
        <f>IF(AND(H108&lt;&gt;0,J108&lt;&gt;0)=FALSE,0,data!$C$43)</f>
        <v>0</v>
      </c>
      <c r="L108" s="338">
        <f t="shared" si="7"/>
        <v>0</v>
      </c>
      <c r="M108" s="293">
        <f t="shared" si="10"/>
        <v>0</v>
      </c>
      <c r="N108" s="293">
        <f t="shared" si="8"/>
        <v>0</v>
      </c>
      <c r="O108" s="293">
        <f t="shared" si="9"/>
        <v>0</v>
      </c>
      <c r="P108" s="296"/>
    </row>
    <row r="109" spans="1:16" ht="26.55" hidden="1" customHeight="1" x14ac:dyDescent="0.3">
      <c r="A109" s="301"/>
      <c r="B109" s="290" t="s">
        <v>231</v>
      </c>
      <c r="C109" s="291"/>
      <c r="D109" s="297"/>
      <c r="E109" s="293">
        <f t="shared" si="6"/>
        <v>0</v>
      </c>
      <c r="F109" s="298">
        <f>IF(E109=1,data!$C$41*D109,0)</f>
        <v>0</v>
      </c>
      <c r="G109" s="334" t="s">
        <v>127</v>
      </c>
      <c r="H109" s="299">
        <f>IF($E109=1,IF($D109&lt;15,VLOOKUP(G109,data!$B$3:$E$32,2,0)*$D109,(VLOOKUP(G109,data!$B$3:$E$32,2,0)*14)+(VLOOKUP(G109,data!$B$3:$E$32,3,0))*($D109-14)),0)</f>
        <v>0</v>
      </c>
      <c r="I109" s="334" t="s">
        <v>127</v>
      </c>
      <c r="J109" s="299">
        <f>IF($E109=1,VLOOKUP(I109,data!$B$35:$D$39,2,0),0)</f>
        <v>0</v>
      </c>
      <c r="K109" s="300">
        <f>IF(AND(H109&lt;&gt;0,J109&lt;&gt;0)=FALSE,0,data!$C$43)</f>
        <v>0</v>
      </c>
      <c r="L109" s="338">
        <f t="shared" si="7"/>
        <v>0</v>
      </c>
      <c r="M109" s="293">
        <f t="shared" si="10"/>
        <v>0</v>
      </c>
      <c r="N109" s="293">
        <f t="shared" si="8"/>
        <v>0</v>
      </c>
      <c r="O109" s="293">
        <f t="shared" si="9"/>
        <v>0</v>
      </c>
      <c r="P109" s="296"/>
    </row>
    <row r="110" spans="1:16" ht="26.55" hidden="1" customHeight="1" x14ac:dyDescent="0.3">
      <c r="A110" s="301"/>
      <c r="B110" s="290" t="s">
        <v>232</v>
      </c>
      <c r="C110" s="291"/>
      <c r="D110" s="297"/>
      <c r="E110" s="293">
        <f t="shared" si="6"/>
        <v>0</v>
      </c>
      <c r="F110" s="298">
        <f>IF(E110=1,data!$C$41*D110,0)</f>
        <v>0</v>
      </c>
      <c r="G110" s="334" t="s">
        <v>127</v>
      </c>
      <c r="H110" s="299">
        <f>IF($E110=1,IF($D110&lt;15,VLOOKUP(G110,data!$B$3:$E$32,2,0)*$D110,(VLOOKUP(G110,data!$B$3:$E$32,2,0)*14)+(VLOOKUP(G110,data!$B$3:$E$32,3,0))*($D110-14)),0)</f>
        <v>0</v>
      </c>
      <c r="I110" s="334" t="s">
        <v>127</v>
      </c>
      <c r="J110" s="299">
        <f>IF($E110=1,VLOOKUP(I110,data!$B$35:$D$39,2,0),0)</f>
        <v>0</v>
      </c>
      <c r="K110" s="300">
        <f>IF(AND(H110&lt;&gt;0,J110&lt;&gt;0)=FALSE,0,data!$C$43)</f>
        <v>0</v>
      </c>
      <c r="L110" s="338">
        <f t="shared" si="7"/>
        <v>0</v>
      </c>
      <c r="M110" s="293">
        <f t="shared" si="10"/>
        <v>0</v>
      </c>
      <c r="N110" s="293">
        <f t="shared" si="8"/>
        <v>0</v>
      </c>
      <c r="O110" s="293">
        <f t="shared" si="9"/>
        <v>0</v>
      </c>
      <c r="P110" s="296"/>
    </row>
    <row r="111" spans="1:16" ht="26.55" hidden="1" customHeight="1" x14ac:dyDescent="0.3">
      <c r="A111" s="301"/>
      <c r="B111" s="290" t="s">
        <v>233</v>
      </c>
      <c r="C111" s="291"/>
      <c r="D111" s="297"/>
      <c r="E111" s="293">
        <f t="shared" si="6"/>
        <v>0</v>
      </c>
      <c r="F111" s="298">
        <f>IF(E111=1,data!$C$41*D111,0)</f>
        <v>0</v>
      </c>
      <c r="G111" s="334" t="s">
        <v>127</v>
      </c>
      <c r="H111" s="299">
        <f>IF($E111=1,IF($D111&lt;15,VLOOKUP(G111,data!$B$3:$E$32,2,0)*$D111,(VLOOKUP(G111,data!$B$3:$E$32,2,0)*14)+(VLOOKUP(G111,data!$B$3:$E$32,3,0))*($D111-14)),0)</f>
        <v>0</v>
      </c>
      <c r="I111" s="334" t="s">
        <v>127</v>
      </c>
      <c r="J111" s="299">
        <f>IF($E111=1,VLOOKUP(I111,data!$B$35:$D$39,2,0),0)</f>
        <v>0</v>
      </c>
      <c r="K111" s="300">
        <f>IF(AND(H111&lt;&gt;0,J111&lt;&gt;0)=FALSE,0,data!$C$43)</f>
        <v>0</v>
      </c>
      <c r="L111" s="338">
        <f t="shared" si="7"/>
        <v>0</v>
      </c>
      <c r="M111" s="293">
        <f t="shared" si="10"/>
        <v>0</v>
      </c>
      <c r="N111" s="293">
        <f t="shared" si="8"/>
        <v>0</v>
      </c>
      <c r="O111" s="293">
        <f t="shared" si="9"/>
        <v>0</v>
      </c>
      <c r="P111" s="296"/>
    </row>
    <row r="112" spans="1:16" ht="26.55" hidden="1" customHeight="1" x14ac:dyDescent="0.3">
      <c r="A112" s="301"/>
      <c r="B112" s="290" t="s">
        <v>234</v>
      </c>
      <c r="C112" s="291"/>
      <c r="D112" s="297"/>
      <c r="E112" s="293">
        <f t="shared" si="6"/>
        <v>0</v>
      </c>
      <c r="F112" s="298">
        <f>IF(E112=1,data!$C$41*D112,0)</f>
        <v>0</v>
      </c>
      <c r="G112" s="334" t="s">
        <v>127</v>
      </c>
      <c r="H112" s="299">
        <f>IF($E112=1,IF($D112&lt;15,VLOOKUP(G112,data!$B$3:$E$32,2,0)*$D112,(VLOOKUP(G112,data!$B$3:$E$32,2,0)*14)+(VLOOKUP(G112,data!$B$3:$E$32,3,0))*($D112-14)),0)</f>
        <v>0</v>
      </c>
      <c r="I112" s="334" t="s">
        <v>127</v>
      </c>
      <c r="J112" s="299">
        <f>IF($E112=1,VLOOKUP(I112,data!$B$35:$D$39,2,0),0)</f>
        <v>0</v>
      </c>
      <c r="K112" s="300">
        <f>IF(AND(H112&lt;&gt;0,J112&lt;&gt;0)=FALSE,0,data!$C$43)</f>
        <v>0</v>
      </c>
      <c r="L112" s="338">
        <f t="shared" si="7"/>
        <v>0</v>
      </c>
      <c r="M112" s="293">
        <f t="shared" si="10"/>
        <v>0</v>
      </c>
      <c r="N112" s="293">
        <f t="shared" si="8"/>
        <v>0</v>
      </c>
      <c r="O112" s="293">
        <f t="shared" si="9"/>
        <v>0</v>
      </c>
      <c r="P112" s="296"/>
    </row>
    <row r="113" spans="1:16" ht="26.55" hidden="1" customHeight="1" x14ac:dyDescent="0.3">
      <c r="A113" s="301"/>
      <c r="B113" s="290" t="s">
        <v>235</v>
      </c>
      <c r="C113" s="291"/>
      <c r="D113" s="297"/>
      <c r="E113" s="293">
        <f t="shared" si="6"/>
        <v>0</v>
      </c>
      <c r="F113" s="298">
        <f>IF(E113=1,data!$C$41*D113,0)</f>
        <v>0</v>
      </c>
      <c r="G113" s="334" t="s">
        <v>127</v>
      </c>
      <c r="H113" s="299">
        <f>IF($E113=1,IF($D113&lt;15,VLOOKUP(G113,data!$B$3:$E$32,2,0)*$D113,(VLOOKUP(G113,data!$B$3:$E$32,2,0)*14)+(VLOOKUP(G113,data!$B$3:$E$32,3,0))*($D113-14)),0)</f>
        <v>0</v>
      </c>
      <c r="I113" s="334" t="s">
        <v>127</v>
      </c>
      <c r="J113" s="299">
        <f>IF($E113=1,VLOOKUP(I113,data!$B$35:$D$39,2,0),0)</f>
        <v>0</v>
      </c>
      <c r="K113" s="300">
        <f>IF(AND(H113&lt;&gt;0,J113&lt;&gt;0)=FALSE,0,data!$C$43)</f>
        <v>0</v>
      </c>
      <c r="L113" s="338">
        <f t="shared" si="7"/>
        <v>0</v>
      </c>
      <c r="M113" s="293">
        <f t="shared" si="10"/>
        <v>0</v>
      </c>
      <c r="N113" s="293">
        <f t="shared" si="8"/>
        <v>0</v>
      </c>
      <c r="O113" s="293">
        <f t="shared" si="9"/>
        <v>0</v>
      </c>
      <c r="P113" s="296"/>
    </row>
    <row r="114" spans="1:16" ht="26.55" hidden="1" customHeight="1" x14ac:dyDescent="0.3">
      <c r="A114" s="301"/>
      <c r="B114" s="290" t="s">
        <v>236</v>
      </c>
      <c r="C114" s="291"/>
      <c r="D114" s="297"/>
      <c r="E114" s="293">
        <f t="shared" si="6"/>
        <v>0</v>
      </c>
      <c r="F114" s="298">
        <f>IF(E114=1,data!$C$41*D114,0)</f>
        <v>0</v>
      </c>
      <c r="G114" s="334" t="s">
        <v>127</v>
      </c>
      <c r="H114" s="299">
        <f>IF($E114=1,IF($D114&lt;15,VLOOKUP(G114,data!$B$3:$E$32,2,0)*$D114,(VLOOKUP(G114,data!$B$3:$E$32,2,0)*14)+(VLOOKUP(G114,data!$B$3:$E$32,3,0))*($D114-14)),0)</f>
        <v>0</v>
      </c>
      <c r="I114" s="334" t="s">
        <v>127</v>
      </c>
      <c r="J114" s="299">
        <f>IF($E114=1,VLOOKUP(I114,data!$B$35:$D$39,2,0),0)</f>
        <v>0</v>
      </c>
      <c r="K114" s="300">
        <f>IF(AND(H114&lt;&gt;0,J114&lt;&gt;0)=FALSE,0,data!$C$43)</f>
        <v>0</v>
      </c>
      <c r="L114" s="338">
        <f t="shared" si="7"/>
        <v>0</v>
      </c>
      <c r="M114" s="293">
        <f t="shared" si="10"/>
        <v>0</v>
      </c>
      <c r="N114" s="293">
        <f t="shared" si="8"/>
        <v>0</v>
      </c>
      <c r="O114" s="293">
        <f t="shared" si="9"/>
        <v>0</v>
      </c>
      <c r="P114" s="296"/>
    </row>
    <row r="115" spans="1:16" ht="26.55" hidden="1" customHeight="1" x14ac:dyDescent="0.3">
      <c r="A115" s="301"/>
      <c r="B115" s="290" t="s">
        <v>237</v>
      </c>
      <c r="C115" s="291"/>
      <c r="D115" s="297"/>
      <c r="E115" s="293">
        <f t="shared" si="6"/>
        <v>0</v>
      </c>
      <c r="F115" s="298">
        <f>IF(E115=1,data!$C$41*D115,0)</f>
        <v>0</v>
      </c>
      <c r="G115" s="334" t="s">
        <v>127</v>
      </c>
      <c r="H115" s="299">
        <f>IF($E115=1,IF($D115&lt;15,VLOOKUP(G115,data!$B$3:$E$32,2,0)*$D115,(VLOOKUP(G115,data!$B$3:$E$32,2,0)*14)+(VLOOKUP(G115,data!$B$3:$E$32,3,0))*($D115-14)),0)</f>
        <v>0</v>
      </c>
      <c r="I115" s="334" t="s">
        <v>127</v>
      </c>
      <c r="J115" s="299">
        <f>IF($E115=1,VLOOKUP(I115,data!$B$35:$D$39,2,0),0)</f>
        <v>0</v>
      </c>
      <c r="K115" s="300">
        <f>IF(AND(H115&lt;&gt;0,J115&lt;&gt;0)=FALSE,0,data!$C$43)</f>
        <v>0</v>
      </c>
      <c r="L115" s="338">
        <f t="shared" si="7"/>
        <v>0</v>
      </c>
      <c r="M115" s="293">
        <f t="shared" si="10"/>
        <v>0</v>
      </c>
      <c r="N115" s="293">
        <f t="shared" si="8"/>
        <v>0</v>
      </c>
      <c r="O115" s="293">
        <f t="shared" si="9"/>
        <v>0</v>
      </c>
      <c r="P115" s="296"/>
    </row>
    <row r="116" spans="1:16" ht="26.55" hidden="1" customHeight="1" x14ac:dyDescent="0.3">
      <c r="A116" s="301"/>
      <c r="B116" s="290" t="s">
        <v>238</v>
      </c>
      <c r="C116" s="291"/>
      <c r="D116" s="297"/>
      <c r="E116" s="293">
        <f t="shared" si="6"/>
        <v>0</v>
      </c>
      <c r="F116" s="298">
        <f>IF(E116=1,data!$C$41*D116,0)</f>
        <v>0</v>
      </c>
      <c r="G116" s="334" t="s">
        <v>127</v>
      </c>
      <c r="H116" s="299">
        <f>IF($E116=1,IF($D116&lt;15,VLOOKUP(G116,data!$B$3:$E$32,2,0)*$D116,(VLOOKUP(G116,data!$B$3:$E$32,2,0)*14)+(VLOOKUP(G116,data!$B$3:$E$32,3,0))*($D116-14)),0)</f>
        <v>0</v>
      </c>
      <c r="I116" s="334" t="s">
        <v>127</v>
      </c>
      <c r="J116" s="299">
        <f>IF($E116=1,VLOOKUP(I116,data!$B$35:$D$39,2,0),0)</f>
        <v>0</v>
      </c>
      <c r="K116" s="300">
        <f>IF(AND(H116&lt;&gt;0,J116&lt;&gt;0)=FALSE,0,data!$C$43)</f>
        <v>0</v>
      </c>
      <c r="L116" s="338">
        <f t="shared" si="7"/>
        <v>0</v>
      </c>
      <c r="M116" s="293">
        <f t="shared" si="10"/>
        <v>0</v>
      </c>
      <c r="N116" s="293">
        <f t="shared" si="8"/>
        <v>0</v>
      </c>
      <c r="O116" s="293">
        <f t="shared" si="9"/>
        <v>0</v>
      </c>
      <c r="P116" s="296"/>
    </row>
    <row r="117" spans="1:16" ht="26.55" hidden="1" customHeight="1" x14ac:dyDescent="0.3">
      <c r="A117" s="301"/>
      <c r="B117" s="290" t="s">
        <v>239</v>
      </c>
      <c r="C117" s="291"/>
      <c r="D117" s="297"/>
      <c r="E117" s="293">
        <f t="shared" si="6"/>
        <v>0</v>
      </c>
      <c r="F117" s="298">
        <f>IF(E117=1,data!$C$41*D117,0)</f>
        <v>0</v>
      </c>
      <c r="G117" s="334" t="s">
        <v>127</v>
      </c>
      <c r="H117" s="299">
        <f>IF($E117=1,IF($D117&lt;15,VLOOKUP(G117,data!$B$3:$E$32,2,0)*$D117,(VLOOKUP(G117,data!$B$3:$E$32,2,0)*14)+(VLOOKUP(G117,data!$B$3:$E$32,3,0))*($D117-14)),0)</f>
        <v>0</v>
      </c>
      <c r="I117" s="334" t="s">
        <v>127</v>
      </c>
      <c r="J117" s="299">
        <f>IF($E117=1,VLOOKUP(I117,data!$B$35:$D$39,2,0),0)</f>
        <v>0</v>
      </c>
      <c r="K117" s="300">
        <f>IF(AND(H117&lt;&gt;0,J117&lt;&gt;0)=FALSE,0,data!$C$43)</f>
        <v>0</v>
      </c>
      <c r="L117" s="338">
        <f t="shared" si="7"/>
        <v>0</v>
      </c>
      <c r="M117" s="293">
        <f t="shared" si="10"/>
        <v>0</v>
      </c>
      <c r="N117" s="293">
        <f t="shared" si="8"/>
        <v>0</v>
      </c>
      <c r="O117" s="293">
        <f t="shared" si="9"/>
        <v>0</v>
      </c>
      <c r="P117" s="296"/>
    </row>
    <row r="118" spans="1:16" ht="26.55" hidden="1" customHeight="1" x14ac:dyDescent="0.3">
      <c r="A118" s="301"/>
      <c r="B118" s="290" t="s">
        <v>240</v>
      </c>
      <c r="C118" s="291"/>
      <c r="D118" s="297"/>
      <c r="E118" s="293">
        <f t="shared" si="6"/>
        <v>0</v>
      </c>
      <c r="F118" s="298">
        <f>IF(E118=1,data!$C$41*D118,0)</f>
        <v>0</v>
      </c>
      <c r="G118" s="334" t="s">
        <v>127</v>
      </c>
      <c r="H118" s="299">
        <f>IF($E118=1,IF($D118&lt;15,VLOOKUP(G118,data!$B$3:$E$32,2,0)*$D118,(VLOOKUP(G118,data!$B$3:$E$32,2,0)*14)+(VLOOKUP(G118,data!$B$3:$E$32,3,0))*($D118-14)),0)</f>
        <v>0</v>
      </c>
      <c r="I118" s="334" t="s">
        <v>127</v>
      </c>
      <c r="J118" s="299">
        <f>IF($E118=1,VLOOKUP(I118,data!$B$35:$D$39,2,0),0)</f>
        <v>0</v>
      </c>
      <c r="K118" s="300">
        <f>IF(AND(H118&lt;&gt;0,J118&lt;&gt;0)=FALSE,0,data!$C$43)</f>
        <v>0</v>
      </c>
      <c r="L118" s="338">
        <f t="shared" si="7"/>
        <v>0</v>
      </c>
      <c r="M118" s="293">
        <f t="shared" si="10"/>
        <v>0</v>
      </c>
      <c r="N118" s="293">
        <f t="shared" si="8"/>
        <v>0</v>
      </c>
      <c r="O118" s="293">
        <f t="shared" si="9"/>
        <v>0</v>
      </c>
      <c r="P118" s="296"/>
    </row>
    <row r="119" spans="1:16" ht="26.55" hidden="1" customHeight="1" x14ac:dyDescent="0.3">
      <c r="A119" s="301"/>
      <c r="B119" s="290" t="s">
        <v>241</v>
      </c>
      <c r="C119" s="291"/>
      <c r="D119" s="297"/>
      <c r="E119" s="293">
        <f t="shared" si="6"/>
        <v>0</v>
      </c>
      <c r="F119" s="298">
        <f>IF(E119=1,data!$C$41*D119,0)</f>
        <v>0</v>
      </c>
      <c r="G119" s="334" t="s">
        <v>127</v>
      </c>
      <c r="H119" s="299">
        <f>IF($E119=1,IF($D119&lt;15,VLOOKUP(G119,data!$B$3:$E$32,2,0)*$D119,(VLOOKUP(G119,data!$B$3:$E$32,2,0)*14)+(VLOOKUP(G119,data!$B$3:$E$32,3,0))*($D119-14)),0)</f>
        <v>0</v>
      </c>
      <c r="I119" s="334" t="s">
        <v>127</v>
      </c>
      <c r="J119" s="299">
        <f>IF($E119=1,VLOOKUP(I119,data!$B$35:$D$39,2,0),0)</f>
        <v>0</v>
      </c>
      <c r="K119" s="300">
        <f>IF(AND(H119&lt;&gt;0,J119&lt;&gt;0)=FALSE,0,data!$C$43)</f>
        <v>0</v>
      </c>
      <c r="L119" s="338">
        <f t="shared" si="7"/>
        <v>0</v>
      </c>
      <c r="M119" s="293">
        <f t="shared" si="10"/>
        <v>0</v>
      </c>
      <c r="N119" s="293">
        <f t="shared" si="8"/>
        <v>0</v>
      </c>
      <c r="O119" s="293">
        <f t="shared" si="9"/>
        <v>0</v>
      </c>
      <c r="P119" s="296"/>
    </row>
    <row r="120" spans="1:16" ht="26.55" hidden="1" customHeight="1" x14ac:dyDescent="0.3">
      <c r="A120" s="301"/>
      <c r="B120" s="290" t="s">
        <v>242</v>
      </c>
      <c r="C120" s="291"/>
      <c r="D120" s="297"/>
      <c r="E120" s="293">
        <f t="shared" si="6"/>
        <v>0</v>
      </c>
      <c r="F120" s="298">
        <f>IF(E120=1,data!$C$41*D120,0)</f>
        <v>0</v>
      </c>
      <c r="G120" s="334" t="s">
        <v>127</v>
      </c>
      <c r="H120" s="299">
        <f>IF($E120=1,IF($D120&lt;15,VLOOKUP(G120,data!$B$3:$E$32,2,0)*$D120,(VLOOKUP(G120,data!$B$3:$E$32,2,0)*14)+(VLOOKUP(G120,data!$B$3:$E$32,3,0))*($D120-14)),0)</f>
        <v>0</v>
      </c>
      <c r="I120" s="334" t="s">
        <v>127</v>
      </c>
      <c r="J120" s="299">
        <f>IF($E120=1,VLOOKUP(I120,data!$B$35:$D$39,2,0),0)</f>
        <v>0</v>
      </c>
      <c r="K120" s="300">
        <f>IF(AND(H120&lt;&gt;0,J120&lt;&gt;0)=FALSE,0,data!$C$43)</f>
        <v>0</v>
      </c>
      <c r="L120" s="338">
        <f t="shared" si="7"/>
        <v>0</v>
      </c>
      <c r="M120" s="293">
        <f t="shared" si="10"/>
        <v>0</v>
      </c>
      <c r="N120" s="293">
        <f t="shared" si="8"/>
        <v>0</v>
      </c>
      <c r="O120" s="293">
        <f t="shared" si="9"/>
        <v>0</v>
      </c>
      <c r="P120" s="296"/>
    </row>
    <row r="121" spans="1:16" ht="26.55" hidden="1" customHeight="1" x14ac:dyDescent="0.3">
      <c r="A121" s="301"/>
      <c r="B121" s="290" t="s">
        <v>243</v>
      </c>
      <c r="C121" s="291"/>
      <c r="D121" s="297"/>
      <c r="E121" s="293">
        <f t="shared" si="6"/>
        <v>0</v>
      </c>
      <c r="F121" s="298">
        <f>IF(E121=1,data!$C$41*D121,0)</f>
        <v>0</v>
      </c>
      <c r="G121" s="334" t="s">
        <v>127</v>
      </c>
      <c r="H121" s="299">
        <f>IF($E121=1,IF($D121&lt;15,VLOOKUP(G121,data!$B$3:$E$32,2,0)*$D121,(VLOOKUP(G121,data!$B$3:$E$32,2,0)*14)+(VLOOKUP(G121,data!$B$3:$E$32,3,0))*($D121-14)),0)</f>
        <v>0</v>
      </c>
      <c r="I121" s="334" t="s">
        <v>127</v>
      </c>
      <c r="J121" s="299">
        <f>IF($E121=1,VLOOKUP(I121,data!$B$35:$D$39,2,0),0)</f>
        <v>0</v>
      </c>
      <c r="K121" s="300">
        <f>IF(AND(H121&lt;&gt;0,J121&lt;&gt;0)=FALSE,0,data!$C$43)</f>
        <v>0</v>
      </c>
      <c r="L121" s="338">
        <f t="shared" si="7"/>
        <v>0</v>
      </c>
      <c r="M121" s="293">
        <f t="shared" si="10"/>
        <v>0</v>
      </c>
      <c r="N121" s="293">
        <f t="shared" si="8"/>
        <v>0</v>
      </c>
      <c r="O121" s="293">
        <f t="shared" si="9"/>
        <v>0</v>
      </c>
      <c r="P121" s="296"/>
    </row>
    <row r="122" spans="1:16" ht="26.55" hidden="1" customHeight="1" x14ac:dyDescent="0.3">
      <c r="A122" s="301"/>
      <c r="B122" s="290" t="s">
        <v>244</v>
      </c>
      <c r="C122" s="291"/>
      <c r="D122" s="297"/>
      <c r="E122" s="293">
        <f t="shared" si="6"/>
        <v>0</v>
      </c>
      <c r="F122" s="298">
        <f>IF(E122=1,data!$C$41*D122,0)</f>
        <v>0</v>
      </c>
      <c r="G122" s="334" t="s">
        <v>127</v>
      </c>
      <c r="H122" s="299">
        <f>IF($E122=1,IF($D122&lt;15,VLOOKUP(G122,data!$B$3:$E$32,2,0)*$D122,(VLOOKUP(G122,data!$B$3:$E$32,2,0)*14)+(VLOOKUP(G122,data!$B$3:$E$32,3,0))*($D122-14)),0)</f>
        <v>0</v>
      </c>
      <c r="I122" s="334" t="s">
        <v>127</v>
      </c>
      <c r="J122" s="299">
        <f>IF($E122=1,VLOOKUP(I122,data!$B$35:$D$39,2,0),0)</f>
        <v>0</v>
      </c>
      <c r="K122" s="300">
        <f>IF(AND(H122&lt;&gt;0,J122&lt;&gt;0)=FALSE,0,data!$C$43)</f>
        <v>0</v>
      </c>
      <c r="L122" s="338">
        <f t="shared" si="7"/>
        <v>0</v>
      </c>
      <c r="M122" s="293">
        <f t="shared" si="10"/>
        <v>0</v>
      </c>
      <c r="N122" s="293">
        <f t="shared" si="8"/>
        <v>0</v>
      </c>
      <c r="O122" s="293">
        <f t="shared" si="9"/>
        <v>0</v>
      </c>
      <c r="P122" s="296"/>
    </row>
    <row r="123" spans="1:16" ht="26.55" hidden="1" customHeight="1" x14ac:dyDescent="0.3">
      <c r="A123" s="301"/>
      <c r="B123" s="290" t="s">
        <v>245</v>
      </c>
      <c r="C123" s="291"/>
      <c r="D123" s="297"/>
      <c r="E123" s="293">
        <f t="shared" si="6"/>
        <v>0</v>
      </c>
      <c r="F123" s="298">
        <f>IF(E123=1,data!$C$41*D123,0)</f>
        <v>0</v>
      </c>
      <c r="G123" s="334" t="s">
        <v>127</v>
      </c>
      <c r="H123" s="299">
        <f>IF($E123=1,IF($D123&lt;15,VLOOKUP(G123,data!$B$3:$E$32,2,0)*$D123,(VLOOKUP(G123,data!$B$3:$E$32,2,0)*14)+(VLOOKUP(G123,data!$B$3:$E$32,3,0))*($D123-14)),0)</f>
        <v>0</v>
      </c>
      <c r="I123" s="334" t="s">
        <v>127</v>
      </c>
      <c r="J123" s="299">
        <f>IF($E123=1,VLOOKUP(I123,data!$B$35:$D$39,2,0),0)</f>
        <v>0</v>
      </c>
      <c r="K123" s="300">
        <f>IF(AND(H123&lt;&gt;0,J123&lt;&gt;0)=FALSE,0,data!$C$43)</f>
        <v>0</v>
      </c>
      <c r="L123" s="338">
        <f t="shared" si="7"/>
        <v>0</v>
      </c>
      <c r="M123" s="293">
        <f t="shared" si="10"/>
        <v>0</v>
      </c>
      <c r="N123" s="293">
        <f t="shared" si="8"/>
        <v>0</v>
      </c>
      <c r="O123" s="293">
        <f t="shared" si="9"/>
        <v>0</v>
      </c>
      <c r="P123" s="296"/>
    </row>
    <row r="124" spans="1:16" ht="26.55" hidden="1" customHeight="1" x14ac:dyDescent="0.3">
      <c r="A124" s="301"/>
      <c r="B124" s="290" t="s">
        <v>246</v>
      </c>
      <c r="C124" s="291"/>
      <c r="D124" s="297"/>
      <c r="E124" s="293">
        <f t="shared" si="6"/>
        <v>0</v>
      </c>
      <c r="F124" s="298">
        <f>IF(E124=1,data!$C$41*D124,0)</f>
        <v>0</v>
      </c>
      <c r="G124" s="334" t="s">
        <v>127</v>
      </c>
      <c r="H124" s="299">
        <f>IF($E124=1,IF($D124&lt;15,VLOOKUP(G124,data!$B$3:$E$32,2,0)*$D124,(VLOOKUP(G124,data!$B$3:$E$32,2,0)*14)+(VLOOKUP(G124,data!$B$3:$E$32,3,0))*($D124-14)),0)</f>
        <v>0</v>
      </c>
      <c r="I124" s="334" t="s">
        <v>127</v>
      </c>
      <c r="J124" s="299">
        <f>IF($E124=1,VLOOKUP(I124,data!$B$35:$D$39,2,0),0)</f>
        <v>0</v>
      </c>
      <c r="K124" s="300">
        <f>IF(AND(H124&lt;&gt;0,J124&lt;&gt;0)=FALSE,0,data!$C$43)</f>
        <v>0</v>
      </c>
      <c r="L124" s="338">
        <f t="shared" si="7"/>
        <v>0</v>
      </c>
      <c r="M124" s="293">
        <f t="shared" si="10"/>
        <v>0</v>
      </c>
      <c r="N124" s="293">
        <f t="shared" si="8"/>
        <v>0</v>
      </c>
      <c r="O124" s="293">
        <f t="shared" si="9"/>
        <v>0</v>
      </c>
      <c r="P124" s="296"/>
    </row>
    <row r="125" spans="1:16" ht="26.55" hidden="1" customHeight="1" x14ac:dyDescent="0.3">
      <c r="A125" s="301"/>
      <c r="B125" s="290" t="s">
        <v>247</v>
      </c>
      <c r="C125" s="291"/>
      <c r="D125" s="297"/>
      <c r="E125" s="293">
        <f t="shared" si="6"/>
        <v>0</v>
      </c>
      <c r="F125" s="298">
        <f>IF(E125=1,data!$C$41*D125,0)</f>
        <v>0</v>
      </c>
      <c r="G125" s="334" t="s">
        <v>127</v>
      </c>
      <c r="H125" s="299">
        <f>IF($E125=1,IF($D125&lt;15,VLOOKUP(G125,data!$B$3:$E$32,2,0)*$D125,(VLOOKUP(G125,data!$B$3:$E$32,2,0)*14)+(VLOOKUP(G125,data!$B$3:$E$32,3,0))*($D125-14)),0)</f>
        <v>0</v>
      </c>
      <c r="I125" s="334" t="s">
        <v>127</v>
      </c>
      <c r="J125" s="299">
        <f>IF($E125=1,VLOOKUP(I125,data!$B$35:$D$39,2,0),0)</f>
        <v>0</v>
      </c>
      <c r="K125" s="300">
        <f>IF(AND(H125&lt;&gt;0,J125&lt;&gt;0)=FALSE,0,data!$C$43)</f>
        <v>0</v>
      </c>
      <c r="L125" s="338">
        <f t="shared" si="7"/>
        <v>0</v>
      </c>
      <c r="M125" s="293">
        <f t="shared" si="10"/>
        <v>0</v>
      </c>
      <c r="N125" s="293">
        <f t="shared" si="8"/>
        <v>0</v>
      </c>
      <c r="O125" s="293">
        <f t="shared" si="9"/>
        <v>0</v>
      </c>
      <c r="P125" s="296"/>
    </row>
    <row r="126" spans="1:16" ht="26.55" hidden="1" customHeight="1" x14ac:dyDescent="0.3">
      <c r="A126" s="301"/>
      <c r="B126" s="290" t="s">
        <v>248</v>
      </c>
      <c r="C126" s="291"/>
      <c r="D126" s="297"/>
      <c r="E126" s="293">
        <f t="shared" si="6"/>
        <v>0</v>
      </c>
      <c r="F126" s="298">
        <f>IF(E126=1,data!$C$41*D126,0)</f>
        <v>0</v>
      </c>
      <c r="G126" s="334" t="s">
        <v>127</v>
      </c>
      <c r="H126" s="299">
        <f>IF($E126=1,IF($D126&lt;15,VLOOKUP(G126,data!$B$3:$E$32,2,0)*$D126,(VLOOKUP(G126,data!$B$3:$E$32,2,0)*14)+(VLOOKUP(G126,data!$B$3:$E$32,3,0))*($D126-14)),0)</f>
        <v>0</v>
      </c>
      <c r="I126" s="334" t="s">
        <v>127</v>
      </c>
      <c r="J126" s="299">
        <f>IF($E126=1,VLOOKUP(I126,data!$B$35:$D$39,2,0),0)</f>
        <v>0</v>
      </c>
      <c r="K126" s="300">
        <f>IF(AND(H126&lt;&gt;0,J126&lt;&gt;0)=FALSE,0,data!$C$43)</f>
        <v>0</v>
      </c>
      <c r="L126" s="338">
        <f t="shared" si="7"/>
        <v>0</v>
      </c>
      <c r="M126" s="293">
        <f t="shared" si="10"/>
        <v>0</v>
      </c>
      <c r="N126" s="293">
        <f t="shared" si="8"/>
        <v>0</v>
      </c>
      <c r="O126" s="293">
        <f t="shared" si="9"/>
        <v>0</v>
      </c>
      <c r="P126" s="296"/>
    </row>
    <row r="127" spans="1:16" ht="26.55" hidden="1" customHeight="1" x14ac:dyDescent="0.3">
      <c r="A127" s="301"/>
      <c r="B127" s="290" t="s">
        <v>249</v>
      </c>
      <c r="C127" s="291"/>
      <c r="D127" s="297"/>
      <c r="E127" s="293">
        <f t="shared" si="6"/>
        <v>0</v>
      </c>
      <c r="F127" s="298">
        <f>IF(E127=1,data!$C$41*D127,0)</f>
        <v>0</v>
      </c>
      <c r="G127" s="334" t="s">
        <v>127</v>
      </c>
      <c r="H127" s="299">
        <f>IF($E127=1,IF($D127&lt;15,VLOOKUP(G127,data!$B$3:$E$32,2,0)*$D127,(VLOOKUP(G127,data!$B$3:$E$32,2,0)*14)+(VLOOKUP(G127,data!$B$3:$E$32,3,0))*($D127-14)),0)</f>
        <v>0</v>
      </c>
      <c r="I127" s="334" t="s">
        <v>127</v>
      </c>
      <c r="J127" s="299">
        <f>IF($E127=1,VLOOKUP(I127,data!$B$35:$D$39,2,0),0)</f>
        <v>0</v>
      </c>
      <c r="K127" s="300">
        <f>IF(AND(H127&lt;&gt;0,J127&lt;&gt;0)=FALSE,0,data!$C$43)</f>
        <v>0</v>
      </c>
      <c r="L127" s="338">
        <f t="shared" si="7"/>
        <v>0</v>
      </c>
      <c r="M127" s="293">
        <f t="shared" si="10"/>
        <v>0</v>
      </c>
      <c r="N127" s="293">
        <f t="shared" si="8"/>
        <v>0</v>
      </c>
      <c r="O127" s="293">
        <f t="shared" si="9"/>
        <v>0</v>
      </c>
      <c r="P127" s="296"/>
    </row>
    <row r="128" spans="1:16" ht="26.55" hidden="1" customHeight="1" x14ac:dyDescent="0.3">
      <c r="A128" s="301"/>
      <c r="B128" s="290" t="s">
        <v>250</v>
      </c>
      <c r="C128" s="291"/>
      <c r="D128" s="297"/>
      <c r="E128" s="293">
        <f t="shared" si="6"/>
        <v>0</v>
      </c>
      <c r="F128" s="298">
        <f>IF(E128=1,data!$C$41*D128,0)</f>
        <v>0</v>
      </c>
      <c r="G128" s="334" t="s">
        <v>127</v>
      </c>
      <c r="H128" s="299">
        <f>IF($E128=1,IF($D128&lt;15,VLOOKUP(G128,data!$B$3:$E$32,2,0)*$D128,(VLOOKUP(G128,data!$B$3:$E$32,2,0)*14)+(VLOOKUP(G128,data!$B$3:$E$32,3,0))*($D128-14)),0)</f>
        <v>0</v>
      </c>
      <c r="I128" s="334" t="s">
        <v>127</v>
      </c>
      <c r="J128" s="299">
        <f>IF($E128=1,VLOOKUP(I128,data!$B$35:$D$39,2,0),0)</f>
        <v>0</v>
      </c>
      <c r="K128" s="300">
        <f>IF(AND(H128&lt;&gt;0,J128&lt;&gt;0)=FALSE,0,data!$C$43)</f>
        <v>0</v>
      </c>
      <c r="L128" s="338">
        <f t="shared" si="7"/>
        <v>0</v>
      </c>
      <c r="M128" s="293">
        <f t="shared" si="10"/>
        <v>0</v>
      </c>
      <c r="N128" s="293">
        <f t="shared" si="8"/>
        <v>0</v>
      </c>
      <c r="O128" s="293">
        <f t="shared" si="9"/>
        <v>0</v>
      </c>
      <c r="P128" s="296"/>
    </row>
    <row r="129" spans="1:16" ht="26.55" hidden="1" customHeight="1" x14ac:dyDescent="0.3">
      <c r="A129" s="301"/>
      <c r="B129" s="290" t="s">
        <v>251</v>
      </c>
      <c r="C129" s="291"/>
      <c r="D129" s="297"/>
      <c r="E129" s="293">
        <f t="shared" si="6"/>
        <v>0</v>
      </c>
      <c r="F129" s="298">
        <f>IF(E129=1,data!$C$41*D129,0)</f>
        <v>0</v>
      </c>
      <c r="G129" s="334" t="s">
        <v>127</v>
      </c>
      <c r="H129" s="299">
        <f>IF($E129=1,IF($D129&lt;15,VLOOKUP(G129,data!$B$3:$E$32,2,0)*$D129,(VLOOKUP(G129,data!$B$3:$E$32,2,0)*14)+(VLOOKUP(G129,data!$B$3:$E$32,3,0))*($D129-14)),0)</f>
        <v>0</v>
      </c>
      <c r="I129" s="334" t="s">
        <v>127</v>
      </c>
      <c r="J129" s="299">
        <f>IF($E129=1,VLOOKUP(I129,data!$B$35:$D$39,2,0),0)</f>
        <v>0</v>
      </c>
      <c r="K129" s="300">
        <f>IF(AND(H129&lt;&gt;0,J129&lt;&gt;0)=FALSE,0,data!$C$43)</f>
        <v>0</v>
      </c>
      <c r="L129" s="338">
        <f t="shared" si="7"/>
        <v>0</v>
      </c>
      <c r="M129" s="293">
        <f t="shared" si="10"/>
        <v>0</v>
      </c>
      <c r="N129" s="293">
        <f t="shared" si="8"/>
        <v>0</v>
      </c>
      <c r="O129" s="293">
        <f t="shared" si="9"/>
        <v>0</v>
      </c>
      <c r="P129" s="296"/>
    </row>
    <row r="130" spans="1:16" ht="26.55" hidden="1" customHeight="1" x14ac:dyDescent="0.3">
      <c r="A130" s="301"/>
      <c r="B130" s="290" t="s">
        <v>252</v>
      </c>
      <c r="C130" s="291"/>
      <c r="D130" s="297"/>
      <c r="E130" s="293">
        <f t="shared" si="6"/>
        <v>0</v>
      </c>
      <c r="F130" s="298">
        <f>IF(E130=1,data!$C$41*D130,0)</f>
        <v>0</v>
      </c>
      <c r="G130" s="334" t="s">
        <v>127</v>
      </c>
      <c r="H130" s="299">
        <f>IF($E130=1,IF($D130&lt;15,VLOOKUP(G130,data!$B$3:$E$32,2,0)*$D130,(VLOOKUP(G130,data!$B$3:$E$32,2,0)*14)+(VLOOKUP(G130,data!$B$3:$E$32,3,0))*($D130-14)),0)</f>
        <v>0</v>
      </c>
      <c r="I130" s="334" t="s">
        <v>127</v>
      </c>
      <c r="J130" s="299">
        <f>IF($E130=1,VLOOKUP(I130,data!$B$35:$D$39,2,0),0)</f>
        <v>0</v>
      </c>
      <c r="K130" s="300">
        <f>IF(AND(H130&lt;&gt;0,J130&lt;&gt;0)=FALSE,0,data!$C$43)</f>
        <v>0</v>
      </c>
      <c r="L130" s="338">
        <f t="shared" si="7"/>
        <v>0</v>
      </c>
      <c r="M130" s="293">
        <f t="shared" si="10"/>
        <v>0</v>
      </c>
      <c r="N130" s="293">
        <f t="shared" si="8"/>
        <v>0</v>
      </c>
      <c r="O130" s="293">
        <f t="shared" si="9"/>
        <v>0</v>
      </c>
      <c r="P130" s="296"/>
    </row>
    <row r="131" spans="1:16" ht="26.55" hidden="1" customHeight="1" x14ac:dyDescent="0.3">
      <c r="A131" s="301"/>
      <c r="B131" s="290" t="s">
        <v>253</v>
      </c>
      <c r="C131" s="291"/>
      <c r="D131" s="297"/>
      <c r="E131" s="293">
        <f t="shared" si="6"/>
        <v>0</v>
      </c>
      <c r="F131" s="298">
        <f>IF(E131=1,data!$C$41*D131,0)</f>
        <v>0</v>
      </c>
      <c r="G131" s="334" t="s">
        <v>127</v>
      </c>
      <c r="H131" s="299">
        <f>IF($E131=1,IF($D131&lt;15,VLOOKUP(G131,data!$B$3:$E$32,2,0)*$D131,(VLOOKUP(G131,data!$B$3:$E$32,2,0)*14)+(VLOOKUP(G131,data!$B$3:$E$32,3,0))*($D131-14)),0)</f>
        <v>0</v>
      </c>
      <c r="I131" s="334" t="s">
        <v>127</v>
      </c>
      <c r="J131" s="299">
        <f>IF($E131=1,VLOOKUP(I131,data!$B$35:$D$39,2,0),0)</f>
        <v>0</v>
      </c>
      <c r="K131" s="300">
        <f>IF(AND(H131&lt;&gt;0,J131&lt;&gt;0)=FALSE,0,data!$C$43)</f>
        <v>0</v>
      </c>
      <c r="L131" s="338">
        <f t="shared" si="7"/>
        <v>0</v>
      </c>
      <c r="M131" s="293">
        <f t="shared" si="10"/>
        <v>0</v>
      </c>
      <c r="N131" s="293">
        <f t="shared" si="8"/>
        <v>0</v>
      </c>
      <c r="O131" s="293">
        <f t="shared" si="9"/>
        <v>0</v>
      </c>
      <c r="P131" s="296"/>
    </row>
    <row r="132" spans="1:16" ht="26.55" hidden="1" customHeight="1" x14ac:dyDescent="0.3">
      <c r="A132" s="301"/>
      <c r="B132" s="290" t="s">
        <v>254</v>
      </c>
      <c r="C132" s="291"/>
      <c r="D132" s="297"/>
      <c r="E132" s="293">
        <f t="shared" si="6"/>
        <v>0</v>
      </c>
      <c r="F132" s="298">
        <f>IF(E132=1,data!$C$41*D132,0)</f>
        <v>0</v>
      </c>
      <c r="G132" s="334" t="s">
        <v>127</v>
      </c>
      <c r="H132" s="299">
        <f>IF($E132=1,IF($D132&lt;15,VLOOKUP(G132,data!$B$3:$E$32,2,0)*$D132,(VLOOKUP(G132,data!$B$3:$E$32,2,0)*14)+(VLOOKUP(G132,data!$B$3:$E$32,3,0))*($D132-14)),0)</f>
        <v>0</v>
      </c>
      <c r="I132" s="334" t="s">
        <v>127</v>
      </c>
      <c r="J132" s="299">
        <f>IF($E132=1,VLOOKUP(I132,data!$B$35:$D$39,2,0),0)</f>
        <v>0</v>
      </c>
      <c r="K132" s="300">
        <f>IF(AND(H132&lt;&gt;0,J132&lt;&gt;0)=FALSE,0,data!$C$43)</f>
        <v>0</v>
      </c>
      <c r="L132" s="338">
        <f t="shared" si="7"/>
        <v>0</v>
      </c>
      <c r="M132" s="293">
        <f t="shared" si="10"/>
        <v>0</v>
      </c>
      <c r="N132" s="293">
        <f t="shared" si="8"/>
        <v>0</v>
      </c>
      <c r="O132" s="293">
        <f t="shared" si="9"/>
        <v>0</v>
      </c>
      <c r="P132" s="296"/>
    </row>
    <row r="133" spans="1:16" ht="26.55" hidden="1" customHeight="1" x14ac:dyDescent="0.3">
      <c r="A133" s="301"/>
      <c r="B133" s="290" t="s">
        <v>255</v>
      </c>
      <c r="C133" s="291"/>
      <c r="D133" s="297"/>
      <c r="E133" s="293">
        <f t="shared" si="6"/>
        <v>0</v>
      </c>
      <c r="F133" s="298">
        <f>IF(E133=1,data!$C$41*D133,0)</f>
        <v>0</v>
      </c>
      <c r="G133" s="334" t="s">
        <v>127</v>
      </c>
      <c r="H133" s="299">
        <f>IF($E133=1,IF($D133&lt;15,VLOOKUP(G133,data!$B$3:$E$32,2,0)*$D133,(VLOOKUP(G133,data!$B$3:$E$32,2,0)*14)+(VLOOKUP(G133,data!$B$3:$E$32,3,0))*($D133-14)),0)</f>
        <v>0</v>
      </c>
      <c r="I133" s="334" t="s">
        <v>127</v>
      </c>
      <c r="J133" s="299">
        <f>IF($E133=1,VLOOKUP(I133,data!$B$35:$D$39,2,0),0)</f>
        <v>0</v>
      </c>
      <c r="K133" s="300">
        <f>IF(AND(H133&lt;&gt;0,J133&lt;&gt;0)=FALSE,0,data!$C$43)</f>
        <v>0</v>
      </c>
      <c r="L133" s="338">
        <f t="shared" si="7"/>
        <v>0</v>
      </c>
      <c r="M133" s="293">
        <f t="shared" si="10"/>
        <v>0</v>
      </c>
      <c r="N133" s="293">
        <f t="shared" si="8"/>
        <v>0</v>
      </c>
      <c r="O133" s="293">
        <f t="shared" si="9"/>
        <v>0</v>
      </c>
      <c r="P133" s="296"/>
    </row>
    <row r="134" spans="1:16" ht="26.55" hidden="1" customHeight="1" x14ac:dyDescent="0.3">
      <c r="A134" s="301"/>
      <c r="B134" s="290" t="s">
        <v>256</v>
      </c>
      <c r="C134" s="291"/>
      <c r="D134" s="297"/>
      <c r="E134" s="293">
        <f t="shared" si="6"/>
        <v>0</v>
      </c>
      <c r="F134" s="298">
        <f>IF(E134=1,data!$C$41*D134,0)</f>
        <v>0</v>
      </c>
      <c r="G134" s="334" t="s">
        <v>127</v>
      </c>
      <c r="H134" s="299">
        <f>IF($E134=1,IF($D134&lt;15,VLOOKUP(G134,data!$B$3:$E$32,2,0)*$D134,(VLOOKUP(G134,data!$B$3:$E$32,2,0)*14)+(VLOOKUP(G134,data!$B$3:$E$32,3,0))*($D134-14)),0)</f>
        <v>0</v>
      </c>
      <c r="I134" s="334" t="s">
        <v>127</v>
      </c>
      <c r="J134" s="299">
        <f>IF($E134=1,VLOOKUP(I134,data!$B$35:$D$39,2,0),0)</f>
        <v>0</v>
      </c>
      <c r="K134" s="300">
        <f>IF(AND(H134&lt;&gt;0,J134&lt;&gt;0)=FALSE,0,data!$C$43)</f>
        <v>0</v>
      </c>
      <c r="L134" s="338">
        <f t="shared" si="7"/>
        <v>0</v>
      </c>
      <c r="M134" s="293">
        <f t="shared" si="10"/>
        <v>0</v>
      </c>
      <c r="N134" s="293">
        <f t="shared" si="8"/>
        <v>0</v>
      </c>
      <c r="O134" s="293">
        <f t="shared" si="9"/>
        <v>0</v>
      </c>
      <c r="P134" s="296"/>
    </row>
    <row r="135" spans="1:16" ht="26.55" hidden="1" customHeight="1" x14ac:dyDescent="0.3">
      <c r="A135" s="301"/>
      <c r="B135" s="290" t="s">
        <v>257</v>
      </c>
      <c r="C135" s="291"/>
      <c r="D135" s="297"/>
      <c r="E135" s="293">
        <f t="shared" si="6"/>
        <v>0</v>
      </c>
      <c r="F135" s="298">
        <f>IF(E135=1,data!$C$41*D135,0)</f>
        <v>0</v>
      </c>
      <c r="G135" s="334" t="s">
        <v>127</v>
      </c>
      <c r="H135" s="299">
        <f>IF($E135=1,IF($D135&lt;15,VLOOKUP(G135,data!$B$3:$E$32,2,0)*$D135,(VLOOKUP(G135,data!$B$3:$E$32,2,0)*14)+(VLOOKUP(G135,data!$B$3:$E$32,3,0))*($D135-14)),0)</f>
        <v>0</v>
      </c>
      <c r="I135" s="334" t="s">
        <v>127</v>
      </c>
      <c r="J135" s="299">
        <f>IF($E135=1,VLOOKUP(I135,data!$B$35:$D$39,2,0),0)</f>
        <v>0</v>
      </c>
      <c r="K135" s="300">
        <f>IF(AND(H135&lt;&gt;0,J135&lt;&gt;0)=FALSE,0,data!$C$43)</f>
        <v>0</v>
      </c>
      <c r="L135" s="338">
        <f t="shared" si="7"/>
        <v>0</v>
      </c>
      <c r="M135" s="293">
        <f t="shared" si="10"/>
        <v>0</v>
      </c>
      <c r="N135" s="293">
        <f t="shared" si="8"/>
        <v>0</v>
      </c>
      <c r="O135" s="293">
        <f t="shared" si="9"/>
        <v>0</v>
      </c>
      <c r="P135" s="296"/>
    </row>
    <row r="136" spans="1:16" ht="26.55" hidden="1" customHeight="1" x14ac:dyDescent="0.3">
      <c r="A136" s="301"/>
      <c r="B136" s="290" t="s">
        <v>258</v>
      </c>
      <c r="C136" s="291"/>
      <c r="D136" s="297"/>
      <c r="E136" s="293">
        <f t="shared" ref="E136:E199" si="11">IF(C136&gt;0,IF(D136&gt;0,1,0),0)</f>
        <v>0</v>
      </c>
      <c r="F136" s="298">
        <f>IF(E136=1,data!$C$41*D136,0)</f>
        <v>0</v>
      </c>
      <c r="G136" s="334" t="s">
        <v>127</v>
      </c>
      <c r="H136" s="299">
        <f>IF($E136=1,IF($D136&lt;15,VLOOKUP(G136,data!$B$3:$E$32,2,0)*$D136,(VLOOKUP(G136,data!$B$3:$E$32,2,0)*14)+(VLOOKUP(G136,data!$B$3:$E$32,3,0))*($D136-14)),0)</f>
        <v>0</v>
      </c>
      <c r="I136" s="334" t="s">
        <v>127</v>
      </c>
      <c r="J136" s="299">
        <f>IF($E136=1,VLOOKUP(I136,data!$B$35:$D$39,2,0),0)</f>
        <v>0</v>
      </c>
      <c r="K136" s="300">
        <f>IF(AND(H136&lt;&gt;0,J136&lt;&gt;0)=FALSE,0,data!$C$43)</f>
        <v>0</v>
      </c>
      <c r="L136" s="338">
        <f t="shared" si="7"/>
        <v>0</v>
      </c>
      <c r="M136" s="293">
        <f t="shared" si="10"/>
        <v>0</v>
      </c>
      <c r="N136" s="293">
        <f t="shared" ref="N136:N199" si="12">IF(M136=1,D136,0)</f>
        <v>0</v>
      </c>
      <c r="O136" s="293">
        <f t="shared" ref="O136:O199" si="13">IF(OR(G136="Spojené Království",G136="Norsko",G136="Island"),L136,0)</f>
        <v>0</v>
      </c>
      <c r="P136" s="296"/>
    </row>
    <row r="137" spans="1:16" ht="26.55" hidden="1" customHeight="1" x14ac:dyDescent="0.3">
      <c r="A137" s="301"/>
      <c r="B137" s="290" t="s">
        <v>259</v>
      </c>
      <c r="C137" s="291"/>
      <c r="D137" s="297"/>
      <c r="E137" s="293">
        <f t="shared" si="11"/>
        <v>0</v>
      </c>
      <c r="F137" s="298">
        <f>IF(E137=1,data!$C$41*D137,0)</f>
        <v>0</v>
      </c>
      <c r="G137" s="334" t="s">
        <v>127</v>
      </c>
      <c r="H137" s="299">
        <f>IF($E137=1,IF($D137&lt;15,VLOOKUP(G137,data!$B$3:$E$32,2,0)*$D137,(VLOOKUP(G137,data!$B$3:$E$32,2,0)*14)+(VLOOKUP(G137,data!$B$3:$E$32,3,0))*($D137-14)),0)</f>
        <v>0</v>
      </c>
      <c r="I137" s="334" t="s">
        <v>127</v>
      </c>
      <c r="J137" s="299">
        <f>IF($E137=1,VLOOKUP(I137,data!$B$35:$D$39,2,0),0)</f>
        <v>0</v>
      </c>
      <c r="K137" s="300">
        <f>IF(AND(H137&lt;&gt;0,J137&lt;&gt;0)=FALSE,0,data!$C$43)</f>
        <v>0</v>
      </c>
      <c r="L137" s="338">
        <f t="shared" si="7"/>
        <v>0</v>
      </c>
      <c r="M137" s="293">
        <f t="shared" si="10"/>
        <v>0</v>
      </c>
      <c r="N137" s="293">
        <f t="shared" si="12"/>
        <v>0</v>
      </c>
      <c r="O137" s="293">
        <f t="shared" si="13"/>
        <v>0</v>
      </c>
      <c r="P137" s="296"/>
    </row>
    <row r="138" spans="1:16" ht="26.55" hidden="1" customHeight="1" x14ac:dyDescent="0.3">
      <c r="A138" s="301"/>
      <c r="B138" s="290" t="s">
        <v>260</v>
      </c>
      <c r="C138" s="291"/>
      <c r="D138" s="297"/>
      <c r="E138" s="293">
        <f t="shared" si="11"/>
        <v>0</v>
      </c>
      <c r="F138" s="298">
        <f>IF(E138=1,data!$C$41*D138,0)</f>
        <v>0</v>
      </c>
      <c r="G138" s="334" t="s">
        <v>127</v>
      </c>
      <c r="H138" s="299">
        <f>IF($E138=1,IF($D138&lt;15,VLOOKUP(G138,data!$B$3:$E$32,2,0)*$D138,(VLOOKUP(G138,data!$B$3:$E$32,2,0)*14)+(VLOOKUP(G138,data!$B$3:$E$32,3,0))*($D138-14)),0)</f>
        <v>0</v>
      </c>
      <c r="I138" s="334" t="s">
        <v>127</v>
      </c>
      <c r="J138" s="299">
        <f>IF($E138=1,VLOOKUP(I138,data!$B$35:$D$39,2,0),0)</f>
        <v>0</v>
      </c>
      <c r="K138" s="300">
        <f>IF(AND(H138&lt;&gt;0,J138&lt;&gt;0)=FALSE,0,data!$C$43)</f>
        <v>0</v>
      </c>
      <c r="L138" s="338">
        <f t="shared" si="7"/>
        <v>0</v>
      </c>
      <c r="M138" s="293">
        <f t="shared" si="10"/>
        <v>0</v>
      </c>
      <c r="N138" s="293">
        <f t="shared" si="12"/>
        <v>0</v>
      </c>
      <c r="O138" s="293">
        <f t="shared" si="13"/>
        <v>0</v>
      </c>
      <c r="P138" s="296"/>
    </row>
    <row r="139" spans="1:16" ht="26.55" hidden="1" customHeight="1" x14ac:dyDescent="0.3">
      <c r="A139" s="301"/>
      <c r="B139" s="290" t="s">
        <v>261</v>
      </c>
      <c r="C139" s="291"/>
      <c r="D139" s="297"/>
      <c r="E139" s="293">
        <f t="shared" si="11"/>
        <v>0</v>
      </c>
      <c r="F139" s="298">
        <f>IF(E139=1,data!$C$41*D139,0)</f>
        <v>0</v>
      </c>
      <c r="G139" s="334" t="s">
        <v>127</v>
      </c>
      <c r="H139" s="299">
        <f>IF($E139=1,IF($D139&lt;15,VLOOKUP(G139,data!$B$3:$E$32,2,0)*$D139,(VLOOKUP(G139,data!$B$3:$E$32,2,0)*14)+(VLOOKUP(G139,data!$B$3:$E$32,3,0))*($D139-14)),0)</f>
        <v>0</v>
      </c>
      <c r="I139" s="334" t="s">
        <v>127</v>
      </c>
      <c r="J139" s="299">
        <f>IF($E139=1,VLOOKUP(I139,data!$B$35:$D$39,2,0),0)</f>
        <v>0</v>
      </c>
      <c r="K139" s="300">
        <f>IF(AND(H139&lt;&gt;0,J139&lt;&gt;0)=FALSE,0,data!$C$43)</f>
        <v>0</v>
      </c>
      <c r="L139" s="338">
        <f t="shared" si="7"/>
        <v>0</v>
      </c>
      <c r="M139" s="293">
        <f t="shared" si="10"/>
        <v>0</v>
      </c>
      <c r="N139" s="293">
        <f t="shared" si="12"/>
        <v>0</v>
      </c>
      <c r="O139" s="293">
        <f t="shared" si="13"/>
        <v>0</v>
      </c>
      <c r="P139" s="296"/>
    </row>
    <row r="140" spans="1:16" ht="26.55" hidden="1" customHeight="1" x14ac:dyDescent="0.3">
      <c r="A140" s="301"/>
      <c r="B140" s="290" t="s">
        <v>262</v>
      </c>
      <c r="C140" s="291"/>
      <c r="D140" s="297"/>
      <c r="E140" s="293">
        <f t="shared" si="11"/>
        <v>0</v>
      </c>
      <c r="F140" s="298">
        <f>IF(E140=1,data!$C$41*D140,0)</f>
        <v>0</v>
      </c>
      <c r="G140" s="334" t="s">
        <v>127</v>
      </c>
      <c r="H140" s="299">
        <f>IF($E140=1,IF($D140&lt;15,VLOOKUP(G140,data!$B$3:$E$32,2,0)*$D140,(VLOOKUP(G140,data!$B$3:$E$32,2,0)*14)+(VLOOKUP(G140,data!$B$3:$E$32,3,0))*($D140-14)),0)</f>
        <v>0</v>
      </c>
      <c r="I140" s="334" t="s">
        <v>127</v>
      </c>
      <c r="J140" s="299">
        <f>IF($E140=1,VLOOKUP(I140,data!$B$35:$D$39,2,0),0)</f>
        <v>0</v>
      </c>
      <c r="K140" s="300">
        <f>IF(AND(H140&lt;&gt;0,J140&lt;&gt;0)=FALSE,0,data!$C$43)</f>
        <v>0</v>
      </c>
      <c r="L140" s="338">
        <f t="shared" si="7"/>
        <v>0</v>
      </c>
      <c r="M140" s="293">
        <f t="shared" si="10"/>
        <v>0</v>
      </c>
      <c r="N140" s="293">
        <f t="shared" si="12"/>
        <v>0</v>
      </c>
      <c r="O140" s="293">
        <f t="shared" si="13"/>
        <v>0</v>
      </c>
      <c r="P140" s="296"/>
    </row>
    <row r="141" spans="1:16" ht="26.55" hidden="1" customHeight="1" x14ac:dyDescent="0.3">
      <c r="A141" s="301"/>
      <c r="B141" s="290" t="s">
        <v>263</v>
      </c>
      <c r="C141" s="291"/>
      <c r="D141" s="297"/>
      <c r="E141" s="293">
        <f t="shared" si="11"/>
        <v>0</v>
      </c>
      <c r="F141" s="298">
        <f>IF(E141=1,data!$C$41*D141,0)</f>
        <v>0</v>
      </c>
      <c r="G141" s="334" t="s">
        <v>127</v>
      </c>
      <c r="H141" s="299">
        <f>IF($E141=1,IF($D141&lt;15,VLOOKUP(G141,data!$B$3:$E$32,2,0)*$D141,(VLOOKUP(G141,data!$B$3:$E$32,2,0)*14)+(VLOOKUP(G141,data!$B$3:$E$32,3,0))*($D141-14)),0)</f>
        <v>0</v>
      </c>
      <c r="I141" s="334" t="s">
        <v>127</v>
      </c>
      <c r="J141" s="299">
        <f>IF($E141=1,VLOOKUP(I141,data!$B$35:$D$39,2,0),0)</f>
        <v>0</v>
      </c>
      <c r="K141" s="300">
        <f>IF(AND(H141&lt;&gt;0,J141&lt;&gt;0)=FALSE,0,data!$C$43)</f>
        <v>0</v>
      </c>
      <c r="L141" s="338">
        <f t="shared" si="7"/>
        <v>0</v>
      </c>
      <c r="M141" s="293">
        <f t="shared" si="10"/>
        <v>0</v>
      </c>
      <c r="N141" s="293">
        <f t="shared" si="12"/>
        <v>0</v>
      </c>
      <c r="O141" s="293">
        <f t="shared" si="13"/>
        <v>0</v>
      </c>
      <c r="P141" s="296"/>
    </row>
    <row r="142" spans="1:16" ht="26.55" hidden="1" customHeight="1" x14ac:dyDescent="0.3">
      <c r="A142" s="301"/>
      <c r="B142" s="290" t="s">
        <v>264</v>
      </c>
      <c r="C142" s="291"/>
      <c r="D142" s="297"/>
      <c r="E142" s="293">
        <f t="shared" si="11"/>
        <v>0</v>
      </c>
      <c r="F142" s="298">
        <f>IF(E142=1,data!$C$41*D142,0)</f>
        <v>0</v>
      </c>
      <c r="G142" s="334" t="s">
        <v>127</v>
      </c>
      <c r="H142" s="299">
        <f>IF($E142=1,IF($D142&lt;15,VLOOKUP(G142,data!$B$3:$E$32,2,0)*$D142,(VLOOKUP(G142,data!$B$3:$E$32,2,0)*14)+(VLOOKUP(G142,data!$B$3:$E$32,3,0))*($D142-14)),0)</f>
        <v>0</v>
      </c>
      <c r="I142" s="334" t="s">
        <v>127</v>
      </c>
      <c r="J142" s="299">
        <f>IF($E142=1,VLOOKUP(I142,data!$B$35:$D$39,2,0),0)</f>
        <v>0</v>
      </c>
      <c r="K142" s="300">
        <f>IF(AND(H142&lt;&gt;0,J142&lt;&gt;0)=FALSE,0,data!$C$43)</f>
        <v>0</v>
      </c>
      <c r="L142" s="338">
        <f t="shared" si="7"/>
        <v>0</v>
      </c>
      <c r="M142" s="293">
        <f t="shared" si="10"/>
        <v>0</v>
      </c>
      <c r="N142" s="293">
        <f t="shared" si="12"/>
        <v>0</v>
      </c>
      <c r="O142" s="293">
        <f t="shared" si="13"/>
        <v>0</v>
      </c>
      <c r="P142" s="296"/>
    </row>
    <row r="143" spans="1:16" ht="26.55" hidden="1" customHeight="1" x14ac:dyDescent="0.3">
      <c r="A143" s="301"/>
      <c r="B143" s="290" t="s">
        <v>265</v>
      </c>
      <c r="C143" s="291"/>
      <c r="D143" s="297"/>
      <c r="E143" s="293">
        <f t="shared" si="11"/>
        <v>0</v>
      </c>
      <c r="F143" s="298">
        <f>IF(E143=1,data!$C$41*D143,0)</f>
        <v>0</v>
      </c>
      <c r="G143" s="334" t="s">
        <v>127</v>
      </c>
      <c r="H143" s="299">
        <f>IF($E143=1,IF($D143&lt;15,VLOOKUP(G143,data!$B$3:$E$32,2,0)*$D143,(VLOOKUP(G143,data!$B$3:$E$32,2,0)*14)+(VLOOKUP(G143,data!$B$3:$E$32,3,0))*($D143-14)),0)</f>
        <v>0</v>
      </c>
      <c r="I143" s="334" t="s">
        <v>127</v>
      </c>
      <c r="J143" s="299">
        <f>IF($E143=1,VLOOKUP(I143,data!$B$35:$D$39,2,0),0)</f>
        <v>0</v>
      </c>
      <c r="K143" s="300">
        <f>IF(AND(H143&lt;&gt;0,J143&lt;&gt;0)=FALSE,0,data!$C$43)</f>
        <v>0</v>
      </c>
      <c r="L143" s="338">
        <f t="shared" si="7"/>
        <v>0</v>
      </c>
      <c r="M143" s="293">
        <f t="shared" si="10"/>
        <v>0</v>
      </c>
      <c r="N143" s="293">
        <f t="shared" si="12"/>
        <v>0</v>
      </c>
      <c r="O143" s="293">
        <f t="shared" si="13"/>
        <v>0</v>
      </c>
      <c r="P143" s="296"/>
    </row>
    <row r="144" spans="1:16" ht="26.55" hidden="1" customHeight="1" x14ac:dyDescent="0.3">
      <c r="A144" s="301"/>
      <c r="B144" s="290" t="s">
        <v>266</v>
      </c>
      <c r="C144" s="291"/>
      <c r="D144" s="297"/>
      <c r="E144" s="293">
        <f t="shared" si="11"/>
        <v>0</v>
      </c>
      <c r="F144" s="298">
        <f>IF(E144=1,data!$C$41*D144,0)</f>
        <v>0</v>
      </c>
      <c r="G144" s="334" t="s">
        <v>127</v>
      </c>
      <c r="H144" s="299">
        <f>IF($E144=1,IF($D144&lt;15,VLOOKUP(G144,data!$B$3:$E$32,2,0)*$D144,(VLOOKUP(G144,data!$B$3:$E$32,2,0)*14)+(VLOOKUP(G144,data!$B$3:$E$32,3,0))*($D144-14)),0)</f>
        <v>0</v>
      </c>
      <c r="I144" s="334" t="s">
        <v>127</v>
      </c>
      <c r="J144" s="299">
        <f>IF($E144=1,VLOOKUP(I144,data!$B$35:$D$39,2,0),0)</f>
        <v>0</v>
      </c>
      <c r="K144" s="300">
        <f>IF(AND(H144&lt;&gt;0,J144&lt;&gt;0)=FALSE,0,data!$C$43)</f>
        <v>0</v>
      </c>
      <c r="L144" s="338">
        <f t="shared" si="7"/>
        <v>0</v>
      </c>
      <c r="M144" s="293">
        <f t="shared" ref="M144:M207" si="14">IF(L144&gt;0,1,0)</f>
        <v>0</v>
      </c>
      <c r="N144" s="293">
        <f t="shared" si="12"/>
        <v>0</v>
      </c>
      <c r="O144" s="293">
        <f t="shared" si="13"/>
        <v>0</v>
      </c>
      <c r="P144" s="296"/>
    </row>
    <row r="145" spans="1:16" ht="26.55" hidden="1" customHeight="1" x14ac:dyDescent="0.3">
      <c r="A145" s="301"/>
      <c r="B145" s="290" t="s">
        <v>267</v>
      </c>
      <c r="C145" s="291"/>
      <c r="D145" s="297"/>
      <c r="E145" s="293">
        <f t="shared" si="11"/>
        <v>0</v>
      </c>
      <c r="F145" s="298">
        <f>IF(E145=1,data!$C$41*D145,0)</f>
        <v>0</v>
      </c>
      <c r="G145" s="334" t="s">
        <v>127</v>
      </c>
      <c r="H145" s="299">
        <f>IF($E145=1,IF($D145&lt;15,VLOOKUP(G145,data!$B$3:$E$32,2,0)*$D145,(VLOOKUP(G145,data!$B$3:$E$32,2,0)*14)+(VLOOKUP(G145,data!$B$3:$E$32,3,0))*($D145-14)),0)</f>
        <v>0</v>
      </c>
      <c r="I145" s="334" t="s">
        <v>127</v>
      </c>
      <c r="J145" s="299">
        <f>IF($E145=1,VLOOKUP(I145,data!$B$35:$D$39,2,0),0)</f>
        <v>0</v>
      </c>
      <c r="K145" s="300">
        <f>IF(AND(H145&lt;&gt;0,J145&lt;&gt;0)=FALSE,0,data!$C$43)</f>
        <v>0</v>
      </c>
      <c r="L145" s="338">
        <f t="shared" si="7"/>
        <v>0</v>
      </c>
      <c r="M145" s="293">
        <f t="shared" si="14"/>
        <v>0</v>
      </c>
      <c r="N145" s="293">
        <f t="shared" si="12"/>
        <v>0</v>
      </c>
      <c r="O145" s="293">
        <f t="shared" si="13"/>
        <v>0</v>
      </c>
      <c r="P145" s="296"/>
    </row>
    <row r="146" spans="1:16" ht="26.55" hidden="1" customHeight="1" x14ac:dyDescent="0.3">
      <c r="A146" s="301"/>
      <c r="B146" s="290" t="s">
        <v>268</v>
      </c>
      <c r="C146" s="291"/>
      <c r="D146" s="297"/>
      <c r="E146" s="293">
        <f t="shared" si="11"/>
        <v>0</v>
      </c>
      <c r="F146" s="298">
        <f>IF(E146=1,data!$C$41*D146,0)</f>
        <v>0</v>
      </c>
      <c r="G146" s="334" t="s">
        <v>127</v>
      </c>
      <c r="H146" s="299">
        <f>IF($E146=1,IF($D146&lt;15,VLOOKUP(G146,data!$B$3:$E$32,2,0)*$D146,(VLOOKUP(G146,data!$B$3:$E$32,2,0)*14)+(VLOOKUP(G146,data!$B$3:$E$32,3,0))*($D146-14)),0)</f>
        <v>0</v>
      </c>
      <c r="I146" s="334" t="s">
        <v>127</v>
      </c>
      <c r="J146" s="299">
        <f>IF($E146=1,VLOOKUP(I146,data!$B$35:$D$39,2,0),0)</f>
        <v>0</v>
      </c>
      <c r="K146" s="300">
        <f>IF(AND(H146&lt;&gt;0,J146&lt;&gt;0)=FALSE,0,data!$C$43)</f>
        <v>0</v>
      </c>
      <c r="L146" s="338">
        <f t="shared" si="7"/>
        <v>0</v>
      </c>
      <c r="M146" s="293">
        <f t="shared" si="14"/>
        <v>0</v>
      </c>
      <c r="N146" s="293">
        <f t="shared" si="12"/>
        <v>0</v>
      </c>
      <c r="O146" s="293">
        <f t="shared" si="13"/>
        <v>0</v>
      </c>
      <c r="P146" s="296"/>
    </row>
    <row r="147" spans="1:16" ht="26.55" hidden="1" customHeight="1" x14ac:dyDescent="0.3">
      <c r="A147" s="301"/>
      <c r="B147" s="290" t="s">
        <v>269</v>
      </c>
      <c r="C147" s="291"/>
      <c r="D147" s="297"/>
      <c r="E147" s="293">
        <f t="shared" si="11"/>
        <v>0</v>
      </c>
      <c r="F147" s="298">
        <f>IF(E147=1,data!$C$41*D147,0)</f>
        <v>0</v>
      </c>
      <c r="G147" s="334" t="s">
        <v>127</v>
      </c>
      <c r="H147" s="299">
        <f>IF($E147=1,IF($D147&lt;15,VLOOKUP(G147,data!$B$3:$E$32,2,0)*$D147,(VLOOKUP(G147,data!$B$3:$E$32,2,0)*14)+(VLOOKUP(G147,data!$B$3:$E$32,3,0))*($D147-14)),0)</f>
        <v>0</v>
      </c>
      <c r="I147" s="334" t="s">
        <v>127</v>
      </c>
      <c r="J147" s="299">
        <f>IF($E147=1,VLOOKUP(I147,data!$B$35:$D$39,2,0),0)</f>
        <v>0</v>
      </c>
      <c r="K147" s="300">
        <f>IF(AND(H147&lt;&gt;0,J147&lt;&gt;0)=FALSE,0,data!$C$43)</f>
        <v>0</v>
      </c>
      <c r="L147" s="338">
        <f t="shared" si="7"/>
        <v>0</v>
      </c>
      <c r="M147" s="293">
        <f t="shared" si="14"/>
        <v>0</v>
      </c>
      <c r="N147" s="293">
        <f t="shared" si="12"/>
        <v>0</v>
      </c>
      <c r="O147" s="293">
        <f t="shared" si="13"/>
        <v>0</v>
      </c>
      <c r="P147" s="296"/>
    </row>
    <row r="148" spans="1:16" ht="26.55" hidden="1" customHeight="1" x14ac:dyDescent="0.3">
      <c r="A148" s="301"/>
      <c r="B148" s="290" t="s">
        <v>270</v>
      </c>
      <c r="C148" s="291"/>
      <c r="D148" s="297"/>
      <c r="E148" s="293">
        <f t="shared" si="11"/>
        <v>0</v>
      </c>
      <c r="F148" s="298">
        <f>IF(E148=1,data!$C$41*D148,0)</f>
        <v>0</v>
      </c>
      <c r="G148" s="334" t="s">
        <v>127</v>
      </c>
      <c r="H148" s="299">
        <f>IF($E148=1,IF($D148&lt;15,VLOOKUP(G148,data!$B$3:$E$32,2,0)*$D148,(VLOOKUP(G148,data!$B$3:$E$32,2,0)*14)+(VLOOKUP(G148,data!$B$3:$E$32,3,0))*($D148-14)),0)</f>
        <v>0</v>
      </c>
      <c r="I148" s="334" t="s">
        <v>127</v>
      </c>
      <c r="J148" s="299">
        <f>IF($E148=1,VLOOKUP(I148,data!$B$35:$D$39,2,0),0)</f>
        <v>0</v>
      </c>
      <c r="K148" s="300">
        <f>IF(AND(H148&lt;&gt;0,J148&lt;&gt;0)=FALSE,0,data!$C$43)</f>
        <v>0</v>
      </c>
      <c r="L148" s="338">
        <f t="shared" si="7"/>
        <v>0</v>
      </c>
      <c r="M148" s="293">
        <f t="shared" si="14"/>
        <v>0</v>
      </c>
      <c r="N148" s="293">
        <f t="shared" si="12"/>
        <v>0</v>
      </c>
      <c r="O148" s="293">
        <f t="shared" si="13"/>
        <v>0</v>
      </c>
      <c r="P148" s="296"/>
    </row>
    <row r="149" spans="1:16" ht="26.55" hidden="1" customHeight="1" x14ac:dyDescent="0.3">
      <c r="A149" s="301"/>
      <c r="B149" s="290" t="s">
        <v>271</v>
      </c>
      <c r="C149" s="291"/>
      <c r="D149" s="297"/>
      <c r="E149" s="293">
        <f t="shared" si="11"/>
        <v>0</v>
      </c>
      <c r="F149" s="298">
        <f>IF(E149=1,data!$C$41*D149,0)</f>
        <v>0</v>
      </c>
      <c r="G149" s="334" t="s">
        <v>127</v>
      </c>
      <c r="H149" s="299">
        <f>IF($E149=1,IF($D149&lt;15,VLOOKUP(G149,data!$B$3:$E$32,2,0)*$D149,(VLOOKUP(G149,data!$B$3:$E$32,2,0)*14)+(VLOOKUP(G149,data!$B$3:$E$32,3,0))*($D149-14)),0)</f>
        <v>0</v>
      </c>
      <c r="I149" s="334" t="s">
        <v>127</v>
      </c>
      <c r="J149" s="299">
        <f>IF($E149=1,VLOOKUP(I149,data!$B$35:$D$39,2,0),0)</f>
        <v>0</v>
      </c>
      <c r="K149" s="300">
        <f>IF(AND(H149&lt;&gt;0,J149&lt;&gt;0)=FALSE,0,data!$C$43)</f>
        <v>0</v>
      </c>
      <c r="L149" s="338">
        <f t="shared" si="7"/>
        <v>0</v>
      </c>
      <c r="M149" s="293">
        <f t="shared" si="14"/>
        <v>0</v>
      </c>
      <c r="N149" s="293">
        <f t="shared" si="12"/>
        <v>0</v>
      </c>
      <c r="O149" s="293">
        <f t="shared" si="13"/>
        <v>0</v>
      </c>
      <c r="P149" s="296"/>
    </row>
    <row r="150" spans="1:16" ht="26.55" hidden="1" customHeight="1" x14ac:dyDescent="0.3">
      <c r="A150" s="301"/>
      <c r="B150" s="290" t="s">
        <v>272</v>
      </c>
      <c r="C150" s="291"/>
      <c r="D150" s="297"/>
      <c r="E150" s="293">
        <f t="shared" si="11"/>
        <v>0</v>
      </c>
      <c r="F150" s="298">
        <f>IF(E150=1,data!$C$41*D150,0)</f>
        <v>0</v>
      </c>
      <c r="G150" s="334" t="s">
        <v>127</v>
      </c>
      <c r="H150" s="299">
        <f>IF($E150=1,IF($D150&lt;15,VLOOKUP(G150,data!$B$3:$E$32,2,0)*$D150,(VLOOKUP(G150,data!$B$3:$E$32,2,0)*14)+(VLOOKUP(G150,data!$B$3:$E$32,3,0))*($D150-14)),0)</f>
        <v>0</v>
      </c>
      <c r="I150" s="334" t="s">
        <v>127</v>
      </c>
      <c r="J150" s="299">
        <f>IF($E150=1,VLOOKUP(I150,data!$B$35:$D$39,2,0),0)</f>
        <v>0</v>
      </c>
      <c r="K150" s="300">
        <f>IF(AND(H150&lt;&gt;0,J150&lt;&gt;0)=FALSE,0,data!$C$43)</f>
        <v>0</v>
      </c>
      <c r="L150" s="338">
        <f t="shared" si="7"/>
        <v>0</v>
      </c>
      <c r="M150" s="293">
        <f t="shared" si="14"/>
        <v>0</v>
      </c>
      <c r="N150" s="293">
        <f t="shared" si="12"/>
        <v>0</v>
      </c>
      <c r="O150" s="293">
        <f t="shared" si="13"/>
        <v>0</v>
      </c>
      <c r="P150" s="296"/>
    </row>
    <row r="151" spans="1:16" ht="26.55" hidden="1" customHeight="1" x14ac:dyDescent="0.3">
      <c r="A151" s="301"/>
      <c r="B151" s="290" t="s">
        <v>273</v>
      </c>
      <c r="C151" s="291"/>
      <c r="D151" s="297"/>
      <c r="E151" s="293">
        <f t="shared" si="11"/>
        <v>0</v>
      </c>
      <c r="F151" s="298">
        <f>IF(E151=1,data!$C$41*D151,0)</f>
        <v>0</v>
      </c>
      <c r="G151" s="334" t="s">
        <v>127</v>
      </c>
      <c r="H151" s="299">
        <f>IF($E151=1,IF($D151&lt;15,VLOOKUP(G151,data!$B$3:$E$32,2,0)*$D151,(VLOOKUP(G151,data!$B$3:$E$32,2,0)*14)+(VLOOKUP(G151,data!$B$3:$E$32,3,0))*($D151-14)),0)</f>
        <v>0</v>
      </c>
      <c r="I151" s="334" t="s">
        <v>127</v>
      </c>
      <c r="J151" s="299">
        <f>IF($E151=1,VLOOKUP(I151,data!$B$35:$D$39,2,0),0)</f>
        <v>0</v>
      </c>
      <c r="K151" s="300">
        <f>IF(AND(H151&lt;&gt;0,J151&lt;&gt;0)=FALSE,0,data!$C$43)</f>
        <v>0</v>
      </c>
      <c r="L151" s="338">
        <f t="shared" si="7"/>
        <v>0</v>
      </c>
      <c r="M151" s="293">
        <f t="shared" si="14"/>
        <v>0</v>
      </c>
      <c r="N151" s="293">
        <f t="shared" si="12"/>
        <v>0</v>
      </c>
      <c r="O151" s="293">
        <f t="shared" si="13"/>
        <v>0</v>
      </c>
      <c r="P151" s="296"/>
    </row>
    <row r="152" spans="1:16" ht="26.55" hidden="1" customHeight="1" x14ac:dyDescent="0.3">
      <c r="A152" s="301"/>
      <c r="B152" s="290" t="s">
        <v>274</v>
      </c>
      <c r="C152" s="291"/>
      <c r="D152" s="297"/>
      <c r="E152" s="293">
        <f t="shared" si="11"/>
        <v>0</v>
      </c>
      <c r="F152" s="298">
        <f>IF(E152=1,data!$C$41*D152,0)</f>
        <v>0</v>
      </c>
      <c r="G152" s="334" t="s">
        <v>127</v>
      </c>
      <c r="H152" s="299">
        <f>IF($E152=1,IF($D152&lt;15,VLOOKUP(G152,data!$B$3:$E$32,2,0)*$D152,(VLOOKUP(G152,data!$B$3:$E$32,2,0)*14)+(VLOOKUP(G152,data!$B$3:$E$32,3,0))*($D152-14)),0)</f>
        <v>0</v>
      </c>
      <c r="I152" s="334" t="s">
        <v>127</v>
      </c>
      <c r="J152" s="299">
        <f>IF($E152=1,VLOOKUP(I152,data!$B$35:$D$39,2,0),0)</f>
        <v>0</v>
      </c>
      <c r="K152" s="300">
        <f>IF(AND(H152&lt;&gt;0,J152&lt;&gt;0)=FALSE,0,data!$C$43)</f>
        <v>0</v>
      </c>
      <c r="L152" s="338">
        <f t="shared" si="7"/>
        <v>0</v>
      </c>
      <c r="M152" s="293">
        <f t="shared" si="14"/>
        <v>0</v>
      </c>
      <c r="N152" s="293">
        <f t="shared" si="12"/>
        <v>0</v>
      </c>
      <c r="O152" s="293">
        <f t="shared" si="13"/>
        <v>0</v>
      </c>
      <c r="P152" s="296"/>
    </row>
    <row r="153" spans="1:16" ht="26.55" hidden="1" customHeight="1" x14ac:dyDescent="0.3">
      <c r="A153" s="301"/>
      <c r="B153" s="290" t="s">
        <v>275</v>
      </c>
      <c r="C153" s="291"/>
      <c r="D153" s="297"/>
      <c r="E153" s="293">
        <f t="shared" si="11"/>
        <v>0</v>
      </c>
      <c r="F153" s="298">
        <f>IF(E153=1,data!$C$41*D153,0)</f>
        <v>0</v>
      </c>
      <c r="G153" s="334" t="s">
        <v>127</v>
      </c>
      <c r="H153" s="299">
        <f>IF($E153=1,IF($D153&lt;15,VLOOKUP(G153,data!$B$3:$E$32,2,0)*$D153,(VLOOKUP(G153,data!$B$3:$E$32,2,0)*14)+(VLOOKUP(G153,data!$B$3:$E$32,3,0))*($D153-14)),0)</f>
        <v>0</v>
      </c>
      <c r="I153" s="334" t="s">
        <v>127</v>
      </c>
      <c r="J153" s="299">
        <f>IF($E153=1,VLOOKUP(I153,data!$B$35:$D$39,2,0),0)</f>
        <v>0</v>
      </c>
      <c r="K153" s="300">
        <f>IF(AND(H153&lt;&gt;0,J153&lt;&gt;0)=FALSE,0,data!$C$43)</f>
        <v>0</v>
      </c>
      <c r="L153" s="338">
        <f t="shared" si="7"/>
        <v>0</v>
      </c>
      <c r="M153" s="293">
        <f t="shared" si="14"/>
        <v>0</v>
      </c>
      <c r="N153" s="293">
        <f t="shared" si="12"/>
        <v>0</v>
      </c>
      <c r="O153" s="293">
        <f t="shared" si="13"/>
        <v>0</v>
      </c>
      <c r="P153" s="296"/>
    </row>
    <row r="154" spans="1:16" ht="26.55" hidden="1" customHeight="1" x14ac:dyDescent="0.3">
      <c r="A154" s="301"/>
      <c r="B154" s="290" t="s">
        <v>276</v>
      </c>
      <c r="C154" s="291"/>
      <c r="D154" s="297"/>
      <c r="E154" s="293">
        <f t="shared" si="11"/>
        <v>0</v>
      </c>
      <c r="F154" s="298">
        <f>IF(E154=1,data!$C$41*D154,0)</f>
        <v>0</v>
      </c>
      <c r="G154" s="334" t="s">
        <v>127</v>
      </c>
      <c r="H154" s="299">
        <f>IF($E154=1,IF($D154&lt;15,VLOOKUP(G154,data!$B$3:$E$32,2,0)*$D154,(VLOOKUP(G154,data!$B$3:$E$32,2,0)*14)+(VLOOKUP(G154,data!$B$3:$E$32,3,0))*($D154-14)),0)</f>
        <v>0</v>
      </c>
      <c r="I154" s="334" t="s">
        <v>127</v>
      </c>
      <c r="J154" s="299">
        <f>IF($E154=1,VLOOKUP(I154,data!$B$35:$D$39,2,0),0)</f>
        <v>0</v>
      </c>
      <c r="K154" s="300">
        <f>IF(AND(H154&lt;&gt;0,J154&lt;&gt;0)=FALSE,0,data!$C$43)</f>
        <v>0</v>
      </c>
      <c r="L154" s="338">
        <f t="shared" si="7"/>
        <v>0</v>
      </c>
      <c r="M154" s="293">
        <f t="shared" si="14"/>
        <v>0</v>
      </c>
      <c r="N154" s="293">
        <f t="shared" si="12"/>
        <v>0</v>
      </c>
      <c r="O154" s="293">
        <f t="shared" si="13"/>
        <v>0</v>
      </c>
      <c r="P154" s="296"/>
    </row>
    <row r="155" spans="1:16" ht="26.55" hidden="1" customHeight="1" x14ac:dyDescent="0.3">
      <c r="A155" s="301"/>
      <c r="B155" s="290" t="s">
        <v>277</v>
      </c>
      <c r="C155" s="291"/>
      <c r="D155" s="297"/>
      <c r="E155" s="293">
        <f t="shared" si="11"/>
        <v>0</v>
      </c>
      <c r="F155" s="298">
        <f>IF(E155=1,data!$C$41*D155,0)</f>
        <v>0</v>
      </c>
      <c r="G155" s="334" t="s">
        <v>127</v>
      </c>
      <c r="H155" s="299">
        <f>IF($E155=1,IF($D155&lt;15,VLOOKUP(G155,data!$B$3:$E$32,2,0)*$D155,(VLOOKUP(G155,data!$B$3:$E$32,2,0)*14)+(VLOOKUP(G155,data!$B$3:$E$32,3,0))*($D155-14)),0)</f>
        <v>0</v>
      </c>
      <c r="I155" s="334" t="s">
        <v>127</v>
      </c>
      <c r="J155" s="299">
        <f>IF($E155=1,VLOOKUP(I155,data!$B$35:$D$39,2,0),0)</f>
        <v>0</v>
      </c>
      <c r="K155" s="300">
        <f>IF(AND(H155&lt;&gt;0,J155&lt;&gt;0)=FALSE,0,data!$C$43)</f>
        <v>0</v>
      </c>
      <c r="L155" s="338">
        <f t="shared" si="7"/>
        <v>0</v>
      </c>
      <c r="M155" s="293">
        <f t="shared" si="14"/>
        <v>0</v>
      </c>
      <c r="N155" s="293">
        <f t="shared" si="12"/>
        <v>0</v>
      </c>
      <c r="O155" s="293">
        <f t="shared" si="13"/>
        <v>0</v>
      </c>
      <c r="P155" s="296"/>
    </row>
    <row r="156" spans="1:16" ht="26.55" hidden="1" customHeight="1" x14ac:dyDescent="0.3">
      <c r="A156" s="301"/>
      <c r="B156" s="290" t="s">
        <v>278</v>
      </c>
      <c r="C156" s="291"/>
      <c r="D156" s="297"/>
      <c r="E156" s="293">
        <f t="shared" si="11"/>
        <v>0</v>
      </c>
      <c r="F156" s="298">
        <f>IF(E156=1,data!$C$41*D156,0)</f>
        <v>0</v>
      </c>
      <c r="G156" s="334" t="s">
        <v>127</v>
      </c>
      <c r="H156" s="299">
        <f>IF($E156=1,IF($D156&lt;15,VLOOKUP(G156,data!$B$3:$E$32,2,0)*$D156,(VLOOKUP(G156,data!$B$3:$E$32,2,0)*14)+(VLOOKUP(G156,data!$B$3:$E$32,3,0))*($D156-14)),0)</f>
        <v>0</v>
      </c>
      <c r="I156" s="334" t="s">
        <v>127</v>
      </c>
      <c r="J156" s="299">
        <f>IF($E156=1,VLOOKUP(I156,data!$B$35:$D$39,2,0),0)</f>
        <v>0</v>
      </c>
      <c r="K156" s="300">
        <f>IF(AND(H156&lt;&gt;0,J156&lt;&gt;0)=FALSE,0,data!$C$43)</f>
        <v>0</v>
      </c>
      <c r="L156" s="338">
        <f t="shared" si="7"/>
        <v>0</v>
      </c>
      <c r="M156" s="293">
        <f t="shared" si="14"/>
        <v>0</v>
      </c>
      <c r="N156" s="293">
        <f t="shared" si="12"/>
        <v>0</v>
      </c>
      <c r="O156" s="293">
        <f t="shared" si="13"/>
        <v>0</v>
      </c>
      <c r="P156" s="296"/>
    </row>
    <row r="157" spans="1:16" ht="26.55" hidden="1" customHeight="1" x14ac:dyDescent="0.3">
      <c r="A157" s="301"/>
      <c r="B157" s="290" t="s">
        <v>279</v>
      </c>
      <c r="C157" s="291"/>
      <c r="D157" s="297"/>
      <c r="E157" s="293">
        <f t="shared" si="11"/>
        <v>0</v>
      </c>
      <c r="F157" s="298">
        <f>IF(E157=1,data!$C$41*D157,0)</f>
        <v>0</v>
      </c>
      <c r="G157" s="334" t="s">
        <v>127</v>
      </c>
      <c r="H157" s="299">
        <f>IF($E157=1,IF($D157&lt;15,VLOOKUP(G157,data!$B$3:$E$32,2,0)*$D157,(VLOOKUP(G157,data!$B$3:$E$32,2,0)*14)+(VLOOKUP(G157,data!$B$3:$E$32,3,0))*($D157-14)),0)</f>
        <v>0</v>
      </c>
      <c r="I157" s="334" t="s">
        <v>127</v>
      </c>
      <c r="J157" s="299">
        <f>IF($E157=1,VLOOKUP(I157,data!$B$35:$D$39,2,0),0)</f>
        <v>0</v>
      </c>
      <c r="K157" s="300">
        <f>IF(AND(H157&lt;&gt;0,J157&lt;&gt;0)=FALSE,0,data!$C$43)</f>
        <v>0</v>
      </c>
      <c r="L157" s="338">
        <f t="shared" si="7"/>
        <v>0</v>
      </c>
      <c r="M157" s="293">
        <f t="shared" si="14"/>
        <v>0</v>
      </c>
      <c r="N157" s="293">
        <f t="shared" si="12"/>
        <v>0</v>
      </c>
      <c r="O157" s="293">
        <f t="shared" si="13"/>
        <v>0</v>
      </c>
      <c r="P157" s="296"/>
    </row>
    <row r="158" spans="1:16" ht="26.55" hidden="1" customHeight="1" x14ac:dyDescent="0.3">
      <c r="A158" s="301"/>
      <c r="B158" s="290" t="s">
        <v>280</v>
      </c>
      <c r="C158" s="291"/>
      <c r="D158" s="297"/>
      <c r="E158" s="293">
        <f t="shared" si="11"/>
        <v>0</v>
      </c>
      <c r="F158" s="298">
        <f>IF(E158=1,data!$C$41*D158,0)</f>
        <v>0</v>
      </c>
      <c r="G158" s="334" t="s">
        <v>127</v>
      </c>
      <c r="H158" s="299">
        <f>IF($E158=1,IF($D158&lt;15,VLOOKUP(G158,data!$B$3:$E$32,2,0)*$D158,(VLOOKUP(G158,data!$B$3:$E$32,2,0)*14)+(VLOOKUP(G158,data!$B$3:$E$32,3,0))*($D158-14)),0)</f>
        <v>0</v>
      </c>
      <c r="I158" s="334" t="s">
        <v>127</v>
      </c>
      <c r="J158" s="299">
        <f>IF($E158=1,VLOOKUP(I158,data!$B$35:$D$39,2,0),0)</f>
        <v>0</v>
      </c>
      <c r="K158" s="300">
        <f>IF(AND(H158&lt;&gt;0,J158&lt;&gt;0)=FALSE,0,data!$C$43)</f>
        <v>0</v>
      </c>
      <c r="L158" s="338">
        <f t="shared" si="7"/>
        <v>0</v>
      </c>
      <c r="M158" s="293">
        <f t="shared" si="14"/>
        <v>0</v>
      </c>
      <c r="N158" s="293">
        <f t="shared" si="12"/>
        <v>0</v>
      </c>
      <c r="O158" s="293">
        <f t="shared" si="13"/>
        <v>0</v>
      </c>
      <c r="P158" s="296"/>
    </row>
    <row r="159" spans="1:16" ht="26.55" hidden="1" customHeight="1" x14ac:dyDescent="0.3">
      <c r="A159" s="301"/>
      <c r="B159" s="290" t="s">
        <v>281</v>
      </c>
      <c r="C159" s="291"/>
      <c r="D159" s="297"/>
      <c r="E159" s="293">
        <f t="shared" si="11"/>
        <v>0</v>
      </c>
      <c r="F159" s="298">
        <f>IF(E159=1,data!$C$41*D159,0)</f>
        <v>0</v>
      </c>
      <c r="G159" s="334" t="s">
        <v>127</v>
      </c>
      <c r="H159" s="299">
        <f>IF($E159=1,IF($D159&lt;15,VLOOKUP(G159,data!$B$3:$E$32,2,0)*$D159,(VLOOKUP(G159,data!$B$3:$E$32,2,0)*14)+(VLOOKUP(G159,data!$B$3:$E$32,3,0))*($D159-14)),0)</f>
        <v>0</v>
      </c>
      <c r="I159" s="334" t="s">
        <v>127</v>
      </c>
      <c r="J159" s="299">
        <f>IF($E159=1,VLOOKUP(I159,data!$B$35:$D$39,2,0),0)</f>
        <v>0</v>
      </c>
      <c r="K159" s="300">
        <f>IF(AND(H159&lt;&gt;0,J159&lt;&gt;0)=FALSE,0,data!$C$43)</f>
        <v>0</v>
      </c>
      <c r="L159" s="338">
        <f t="shared" si="7"/>
        <v>0</v>
      </c>
      <c r="M159" s="293">
        <f t="shared" si="14"/>
        <v>0</v>
      </c>
      <c r="N159" s="293">
        <f t="shared" si="12"/>
        <v>0</v>
      </c>
      <c r="O159" s="293">
        <f t="shared" si="13"/>
        <v>0</v>
      </c>
      <c r="P159" s="296"/>
    </row>
    <row r="160" spans="1:16" ht="26.55" hidden="1" customHeight="1" x14ac:dyDescent="0.3">
      <c r="A160" s="301"/>
      <c r="B160" s="290" t="s">
        <v>282</v>
      </c>
      <c r="C160" s="291"/>
      <c r="D160" s="297"/>
      <c r="E160" s="293">
        <f t="shared" si="11"/>
        <v>0</v>
      </c>
      <c r="F160" s="298">
        <f>IF(E160=1,data!$C$41*D160,0)</f>
        <v>0</v>
      </c>
      <c r="G160" s="334" t="s">
        <v>127</v>
      </c>
      <c r="H160" s="299">
        <f>IF($E160=1,IF($D160&lt;15,VLOOKUP(G160,data!$B$3:$E$32,2,0)*$D160,(VLOOKUP(G160,data!$B$3:$E$32,2,0)*14)+(VLOOKUP(G160,data!$B$3:$E$32,3,0))*($D160-14)),0)</f>
        <v>0</v>
      </c>
      <c r="I160" s="334" t="s">
        <v>127</v>
      </c>
      <c r="J160" s="299">
        <f>IF($E160=1,VLOOKUP(I160,data!$B$35:$D$39,2,0),0)</f>
        <v>0</v>
      </c>
      <c r="K160" s="300">
        <f>IF(AND(H160&lt;&gt;0,J160&lt;&gt;0)=FALSE,0,data!$C$43)</f>
        <v>0</v>
      </c>
      <c r="L160" s="338">
        <f t="shared" si="7"/>
        <v>0</v>
      </c>
      <c r="M160" s="293">
        <f t="shared" si="14"/>
        <v>0</v>
      </c>
      <c r="N160" s="293">
        <f t="shared" si="12"/>
        <v>0</v>
      </c>
      <c r="O160" s="293">
        <f t="shared" si="13"/>
        <v>0</v>
      </c>
      <c r="P160" s="296"/>
    </row>
    <row r="161" spans="1:16" ht="26.55" hidden="1" customHeight="1" x14ac:dyDescent="0.3">
      <c r="A161" s="301"/>
      <c r="B161" s="290" t="s">
        <v>283</v>
      </c>
      <c r="C161" s="291"/>
      <c r="D161" s="297"/>
      <c r="E161" s="293">
        <f t="shared" si="11"/>
        <v>0</v>
      </c>
      <c r="F161" s="298">
        <f>IF(E161=1,data!$C$41*D161,0)</f>
        <v>0</v>
      </c>
      <c r="G161" s="334" t="s">
        <v>127</v>
      </c>
      <c r="H161" s="299">
        <f>IF($E161=1,IF($D161&lt;15,VLOOKUP(G161,data!$B$3:$E$32,2,0)*$D161,(VLOOKUP(G161,data!$B$3:$E$32,2,0)*14)+(VLOOKUP(G161,data!$B$3:$E$32,3,0))*($D161-14)),0)</f>
        <v>0</v>
      </c>
      <c r="I161" s="334" t="s">
        <v>127</v>
      </c>
      <c r="J161" s="299">
        <f>IF($E161=1,VLOOKUP(I161,data!$B$35:$D$39,2,0),0)</f>
        <v>0</v>
      </c>
      <c r="K161" s="300">
        <f>IF(AND(H161&lt;&gt;0,J161&lt;&gt;0)=FALSE,0,data!$C$43)</f>
        <v>0</v>
      </c>
      <c r="L161" s="338">
        <f t="shared" si="7"/>
        <v>0</v>
      </c>
      <c r="M161" s="293">
        <f t="shared" si="14"/>
        <v>0</v>
      </c>
      <c r="N161" s="293">
        <f t="shared" si="12"/>
        <v>0</v>
      </c>
      <c r="O161" s="293">
        <f t="shared" si="13"/>
        <v>0</v>
      </c>
      <c r="P161" s="296"/>
    </row>
    <row r="162" spans="1:16" ht="26.55" hidden="1" customHeight="1" x14ac:dyDescent="0.3">
      <c r="A162" s="301"/>
      <c r="B162" s="290" t="s">
        <v>284</v>
      </c>
      <c r="C162" s="291"/>
      <c r="D162" s="297"/>
      <c r="E162" s="293">
        <f t="shared" si="11"/>
        <v>0</v>
      </c>
      <c r="F162" s="298">
        <f>IF(E162=1,data!$C$41*D162,0)</f>
        <v>0</v>
      </c>
      <c r="G162" s="334" t="s">
        <v>127</v>
      </c>
      <c r="H162" s="299">
        <f>IF($E162=1,IF($D162&lt;15,VLOOKUP(G162,data!$B$3:$E$32,2,0)*$D162,(VLOOKUP(G162,data!$B$3:$E$32,2,0)*14)+(VLOOKUP(G162,data!$B$3:$E$32,3,0))*($D162-14)),0)</f>
        <v>0</v>
      </c>
      <c r="I162" s="334" t="s">
        <v>127</v>
      </c>
      <c r="J162" s="299">
        <f>IF($E162=1,VLOOKUP(I162,data!$B$35:$D$39,2,0),0)</f>
        <v>0</v>
      </c>
      <c r="K162" s="300">
        <f>IF(AND(H162&lt;&gt;0,J162&lt;&gt;0)=FALSE,0,data!$C$43)</f>
        <v>0</v>
      </c>
      <c r="L162" s="338">
        <f t="shared" si="7"/>
        <v>0</v>
      </c>
      <c r="M162" s="293">
        <f t="shared" si="14"/>
        <v>0</v>
      </c>
      <c r="N162" s="293">
        <f t="shared" si="12"/>
        <v>0</v>
      </c>
      <c r="O162" s="293">
        <f t="shared" si="13"/>
        <v>0</v>
      </c>
      <c r="P162" s="296"/>
    </row>
    <row r="163" spans="1:16" ht="26.55" hidden="1" customHeight="1" x14ac:dyDescent="0.3">
      <c r="A163" s="301"/>
      <c r="B163" s="290" t="s">
        <v>285</v>
      </c>
      <c r="C163" s="291"/>
      <c r="D163" s="297"/>
      <c r="E163" s="293">
        <f t="shared" si="11"/>
        <v>0</v>
      </c>
      <c r="F163" s="298">
        <f>IF(E163=1,data!$C$41*D163,0)</f>
        <v>0</v>
      </c>
      <c r="G163" s="334" t="s">
        <v>127</v>
      </c>
      <c r="H163" s="299">
        <f>IF($E163=1,IF($D163&lt;15,VLOOKUP(G163,data!$B$3:$E$32,2,0)*$D163,(VLOOKUP(G163,data!$B$3:$E$32,2,0)*14)+(VLOOKUP(G163,data!$B$3:$E$32,3,0))*($D163-14)),0)</f>
        <v>0</v>
      </c>
      <c r="I163" s="334" t="s">
        <v>127</v>
      </c>
      <c r="J163" s="299">
        <f>IF($E163=1,VLOOKUP(I163,data!$B$35:$D$39,2,0),0)</f>
        <v>0</v>
      </c>
      <c r="K163" s="300">
        <f>IF(AND(H163&lt;&gt;0,J163&lt;&gt;0)=FALSE,0,data!$C$43)</f>
        <v>0</v>
      </c>
      <c r="L163" s="338">
        <f t="shared" si="7"/>
        <v>0</v>
      </c>
      <c r="M163" s="293">
        <f t="shared" si="14"/>
        <v>0</v>
      </c>
      <c r="N163" s="293">
        <f t="shared" si="12"/>
        <v>0</v>
      </c>
      <c r="O163" s="293">
        <f t="shared" si="13"/>
        <v>0</v>
      </c>
      <c r="P163" s="296"/>
    </row>
    <row r="164" spans="1:16" ht="26.55" hidden="1" customHeight="1" x14ac:dyDescent="0.3">
      <c r="A164" s="301"/>
      <c r="B164" s="290" t="s">
        <v>286</v>
      </c>
      <c r="C164" s="291"/>
      <c r="D164" s="297"/>
      <c r="E164" s="293">
        <f t="shared" si="11"/>
        <v>0</v>
      </c>
      <c r="F164" s="298">
        <f>IF(E164=1,data!$C$41*D164,0)</f>
        <v>0</v>
      </c>
      <c r="G164" s="334" t="s">
        <v>127</v>
      </c>
      <c r="H164" s="299">
        <f>IF($E164=1,IF($D164&lt;15,VLOOKUP(G164,data!$B$3:$E$32,2,0)*$D164,(VLOOKUP(G164,data!$B$3:$E$32,2,0)*14)+(VLOOKUP(G164,data!$B$3:$E$32,3,0))*($D164-14)),0)</f>
        <v>0</v>
      </c>
      <c r="I164" s="334" t="s">
        <v>127</v>
      </c>
      <c r="J164" s="299">
        <f>IF($E164=1,VLOOKUP(I164,data!$B$35:$D$39,2,0),0)</f>
        <v>0</v>
      </c>
      <c r="K164" s="300">
        <f>IF(AND(H164&lt;&gt;0,J164&lt;&gt;0)=FALSE,0,data!$C$43)</f>
        <v>0</v>
      </c>
      <c r="L164" s="338">
        <f t="shared" si="7"/>
        <v>0</v>
      </c>
      <c r="M164" s="293">
        <f t="shared" si="14"/>
        <v>0</v>
      </c>
      <c r="N164" s="293">
        <f t="shared" si="12"/>
        <v>0</v>
      </c>
      <c r="O164" s="293">
        <f t="shared" si="13"/>
        <v>0</v>
      </c>
      <c r="P164" s="296"/>
    </row>
    <row r="165" spans="1:16" ht="26.55" hidden="1" customHeight="1" x14ac:dyDescent="0.3">
      <c r="A165" s="301"/>
      <c r="B165" s="290" t="s">
        <v>287</v>
      </c>
      <c r="C165" s="291"/>
      <c r="D165" s="297"/>
      <c r="E165" s="293">
        <f t="shared" si="11"/>
        <v>0</v>
      </c>
      <c r="F165" s="298">
        <f>IF(E165=1,data!$C$41*D165,0)</f>
        <v>0</v>
      </c>
      <c r="G165" s="334" t="s">
        <v>127</v>
      </c>
      <c r="H165" s="299">
        <f>IF($E165=1,IF($D165&lt;15,VLOOKUP(G165,data!$B$3:$E$32,2,0)*$D165,(VLOOKUP(G165,data!$B$3:$E$32,2,0)*14)+(VLOOKUP(G165,data!$B$3:$E$32,3,0))*($D165-14)),0)</f>
        <v>0</v>
      </c>
      <c r="I165" s="334" t="s">
        <v>127</v>
      </c>
      <c r="J165" s="299">
        <f>IF($E165=1,VLOOKUP(I165,data!$B$35:$D$39,2,0),0)</f>
        <v>0</v>
      </c>
      <c r="K165" s="300">
        <f>IF(AND(H165&lt;&gt;0,J165&lt;&gt;0)=FALSE,0,data!$C$43)</f>
        <v>0</v>
      </c>
      <c r="L165" s="338">
        <f t="shared" si="7"/>
        <v>0</v>
      </c>
      <c r="M165" s="293">
        <f t="shared" si="14"/>
        <v>0</v>
      </c>
      <c r="N165" s="293">
        <f t="shared" si="12"/>
        <v>0</v>
      </c>
      <c r="O165" s="293">
        <f t="shared" si="13"/>
        <v>0</v>
      </c>
      <c r="P165" s="296"/>
    </row>
    <row r="166" spans="1:16" ht="26.55" hidden="1" customHeight="1" x14ac:dyDescent="0.3">
      <c r="A166" s="301"/>
      <c r="B166" s="290" t="s">
        <v>288</v>
      </c>
      <c r="C166" s="291"/>
      <c r="D166" s="297"/>
      <c r="E166" s="293">
        <f t="shared" si="11"/>
        <v>0</v>
      </c>
      <c r="F166" s="298">
        <f>IF(E166=1,data!$C$41*D166,0)</f>
        <v>0</v>
      </c>
      <c r="G166" s="334" t="s">
        <v>127</v>
      </c>
      <c r="H166" s="299">
        <f>IF($E166=1,IF($D166&lt;15,VLOOKUP(G166,data!$B$3:$E$32,2,0)*$D166,(VLOOKUP(G166,data!$B$3:$E$32,2,0)*14)+(VLOOKUP(G166,data!$B$3:$E$32,3,0))*($D166-14)),0)</f>
        <v>0</v>
      </c>
      <c r="I166" s="334" t="s">
        <v>127</v>
      </c>
      <c r="J166" s="299">
        <f>IF($E166=1,VLOOKUP(I166,data!$B$35:$D$39,2,0),0)</f>
        <v>0</v>
      </c>
      <c r="K166" s="300">
        <f>IF(AND(H166&lt;&gt;0,J166&lt;&gt;0)=FALSE,0,data!$C$43)</f>
        <v>0</v>
      </c>
      <c r="L166" s="338">
        <f t="shared" si="7"/>
        <v>0</v>
      </c>
      <c r="M166" s="293">
        <f t="shared" si="14"/>
        <v>0</v>
      </c>
      <c r="N166" s="293">
        <f t="shared" si="12"/>
        <v>0</v>
      </c>
      <c r="O166" s="293">
        <f t="shared" si="13"/>
        <v>0</v>
      </c>
      <c r="P166" s="296"/>
    </row>
    <row r="167" spans="1:16" ht="26.55" hidden="1" customHeight="1" x14ac:dyDescent="0.3">
      <c r="A167" s="301"/>
      <c r="B167" s="290" t="s">
        <v>289</v>
      </c>
      <c r="C167" s="291"/>
      <c r="D167" s="297"/>
      <c r="E167" s="293">
        <f t="shared" si="11"/>
        <v>0</v>
      </c>
      <c r="F167" s="298">
        <f>IF(E167=1,data!$C$41*D167,0)</f>
        <v>0</v>
      </c>
      <c r="G167" s="334" t="s">
        <v>127</v>
      </c>
      <c r="H167" s="299">
        <f>IF($E167=1,IF($D167&lt;15,VLOOKUP(G167,data!$B$3:$E$32,2,0)*$D167,(VLOOKUP(G167,data!$B$3:$E$32,2,0)*14)+(VLOOKUP(G167,data!$B$3:$E$32,3,0))*($D167-14)),0)</f>
        <v>0</v>
      </c>
      <c r="I167" s="334" t="s">
        <v>127</v>
      </c>
      <c r="J167" s="299">
        <f>IF($E167=1,VLOOKUP(I167,data!$B$35:$D$39,2,0),0)</f>
        <v>0</v>
      </c>
      <c r="K167" s="300">
        <f>IF(AND(H167&lt;&gt;0,J167&lt;&gt;0)=FALSE,0,data!$C$43)</f>
        <v>0</v>
      </c>
      <c r="L167" s="338">
        <f t="shared" si="7"/>
        <v>0</v>
      </c>
      <c r="M167" s="293">
        <f t="shared" si="14"/>
        <v>0</v>
      </c>
      <c r="N167" s="293">
        <f t="shared" si="12"/>
        <v>0</v>
      </c>
      <c r="O167" s="293">
        <f t="shared" si="13"/>
        <v>0</v>
      </c>
      <c r="P167" s="296"/>
    </row>
    <row r="168" spans="1:16" ht="26.55" hidden="1" customHeight="1" x14ac:dyDescent="0.3">
      <c r="A168" s="301"/>
      <c r="B168" s="290" t="s">
        <v>290</v>
      </c>
      <c r="C168" s="291"/>
      <c r="D168" s="297"/>
      <c r="E168" s="293">
        <f t="shared" si="11"/>
        <v>0</v>
      </c>
      <c r="F168" s="298">
        <f>IF(E168=1,data!$C$41*D168,0)</f>
        <v>0</v>
      </c>
      <c r="G168" s="334" t="s">
        <v>127</v>
      </c>
      <c r="H168" s="299">
        <f>IF($E168=1,IF($D168&lt;15,VLOOKUP(G168,data!$B$3:$E$32,2,0)*$D168,(VLOOKUP(G168,data!$B$3:$E$32,2,0)*14)+(VLOOKUP(G168,data!$B$3:$E$32,3,0))*($D168-14)),0)</f>
        <v>0</v>
      </c>
      <c r="I168" s="334" t="s">
        <v>127</v>
      </c>
      <c r="J168" s="299">
        <f>IF($E168=1,VLOOKUP(I168,data!$B$35:$D$39,2,0),0)</f>
        <v>0</v>
      </c>
      <c r="K168" s="300">
        <f>IF(AND(H168&lt;&gt;0,J168&lt;&gt;0)=FALSE,0,data!$C$43)</f>
        <v>0</v>
      </c>
      <c r="L168" s="338">
        <f t="shared" si="7"/>
        <v>0</v>
      </c>
      <c r="M168" s="293">
        <f t="shared" si="14"/>
        <v>0</v>
      </c>
      <c r="N168" s="293">
        <f t="shared" si="12"/>
        <v>0</v>
      </c>
      <c r="O168" s="293">
        <f t="shared" si="13"/>
        <v>0</v>
      </c>
      <c r="P168" s="296"/>
    </row>
    <row r="169" spans="1:16" ht="26.55" hidden="1" customHeight="1" x14ac:dyDescent="0.3">
      <c r="A169" s="301"/>
      <c r="B169" s="290" t="s">
        <v>291</v>
      </c>
      <c r="C169" s="291"/>
      <c r="D169" s="297"/>
      <c r="E169" s="293">
        <f t="shared" si="11"/>
        <v>0</v>
      </c>
      <c r="F169" s="298">
        <f>IF(E169=1,data!$C$41*D169,0)</f>
        <v>0</v>
      </c>
      <c r="G169" s="334" t="s">
        <v>127</v>
      </c>
      <c r="H169" s="299">
        <f>IF($E169=1,IF($D169&lt;15,VLOOKUP(G169,data!$B$3:$E$32,2,0)*$D169,(VLOOKUP(G169,data!$B$3:$E$32,2,0)*14)+(VLOOKUP(G169,data!$B$3:$E$32,3,0))*($D169-14)),0)</f>
        <v>0</v>
      </c>
      <c r="I169" s="334" t="s">
        <v>127</v>
      </c>
      <c r="J169" s="299">
        <f>IF($E169=1,VLOOKUP(I169,data!$B$35:$D$39,2,0),0)</f>
        <v>0</v>
      </c>
      <c r="K169" s="300">
        <f>IF(AND(H169&lt;&gt;0,J169&lt;&gt;0)=FALSE,0,data!$C$43)</f>
        <v>0</v>
      </c>
      <c r="L169" s="338">
        <f t="shared" si="7"/>
        <v>0</v>
      </c>
      <c r="M169" s="293">
        <f t="shared" si="14"/>
        <v>0</v>
      </c>
      <c r="N169" s="293">
        <f t="shared" si="12"/>
        <v>0</v>
      </c>
      <c r="O169" s="293">
        <f t="shared" si="13"/>
        <v>0</v>
      </c>
      <c r="P169" s="296"/>
    </row>
    <row r="170" spans="1:16" ht="26.55" hidden="1" customHeight="1" x14ac:dyDescent="0.3">
      <c r="A170" s="301"/>
      <c r="B170" s="290" t="s">
        <v>292</v>
      </c>
      <c r="C170" s="291"/>
      <c r="D170" s="297"/>
      <c r="E170" s="293">
        <f t="shared" si="11"/>
        <v>0</v>
      </c>
      <c r="F170" s="298">
        <f>IF(E170=1,data!$C$41*D170,0)</f>
        <v>0</v>
      </c>
      <c r="G170" s="334" t="s">
        <v>127</v>
      </c>
      <c r="H170" s="299">
        <f>IF($E170=1,IF($D170&lt;15,VLOOKUP(G170,data!$B$3:$E$32,2,0)*$D170,(VLOOKUP(G170,data!$B$3:$E$32,2,0)*14)+(VLOOKUP(G170,data!$B$3:$E$32,3,0))*($D170-14)),0)</f>
        <v>0</v>
      </c>
      <c r="I170" s="334" t="s">
        <v>127</v>
      </c>
      <c r="J170" s="299">
        <f>IF($E170=1,VLOOKUP(I170,data!$B$35:$D$39,2,0),0)</f>
        <v>0</v>
      </c>
      <c r="K170" s="300">
        <f>IF(AND(H170&lt;&gt;0,J170&lt;&gt;0)=FALSE,0,data!$C$43)</f>
        <v>0</v>
      </c>
      <c r="L170" s="338">
        <f t="shared" si="7"/>
        <v>0</v>
      </c>
      <c r="M170" s="293">
        <f t="shared" si="14"/>
        <v>0</v>
      </c>
      <c r="N170" s="293">
        <f t="shared" si="12"/>
        <v>0</v>
      </c>
      <c r="O170" s="293">
        <f t="shared" si="13"/>
        <v>0</v>
      </c>
      <c r="P170" s="296"/>
    </row>
    <row r="171" spans="1:16" ht="26.55" hidden="1" customHeight="1" x14ac:dyDescent="0.3">
      <c r="A171" s="301"/>
      <c r="B171" s="290" t="s">
        <v>293</v>
      </c>
      <c r="C171" s="291"/>
      <c r="D171" s="297"/>
      <c r="E171" s="293">
        <f t="shared" si="11"/>
        <v>0</v>
      </c>
      <c r="F171" s="298">
        <f>IF(E171=1,data!$C$41*D171,0)</f>
        <v>0</v>
      </c>
      <c r="G171" s="334" t="s">
        <v>127</v>
      </c>
      <c r="H171" s="299">
        <f>IF($E171=1,IF($D171&lt;15,VLOOKUP(G171,data!$B$3:$E$32,2,0)*$D171,(VLOOKUP(G171,data!$B$3:$E$32,2,0)*14)+(VLOOKUP(G171,data!$B$3:$E$32,3,0))*($D171-14)),0)</f>
        <v>0</v>
      </c>
      <c r="I171" s="334" t="s">
        <v>127</v>
      </c>
      <c r="J171" s="299">
        <f>IF($E171=1,VLOOKUP(I171,data!$B$35:$D$39,2,0),0)</f>
        <v>0</v>
      </c>
      <c r="K171" s="300">
        <f>IF(AND(H171&lt;&gt;0,J171&lt;&gt;0)=FALSE,0,data!$C$43)</f>
        <v>0</v>
      </c>
      <c r="L171" s="338">
        <f t="shared" si="7"/>
        <v>0</v>
      </c>
      <c r="M171" s="293">
        <f t="shared" si="14"/>
        <v>0</v>
      </c>
      <c r="N171" s="293">
        <f t="shared" si="12"/>
        <v>0</v>
      </c>
      <c r="O171" s="293">
        <f t="shared" si="13"/>
        <v>0</v>
      </c>
      <c r="P171" s="296"/>
    </row>
    <row r="172" spans="1:16" ht="26.55" hidden="1" customHeight="1" x14ac:dyDescent="0.3">
      <c r="A172" s="301"/>
      <c r="B172" s="290" t="s">
        <v>294</v>
      </c>
      <c r="C172" s="291"/>
      <c r="D172" s="297"/>
      <c r="E172" s="293">
        <f t="shared" si="11"/>
        <v>0</v>
      </c>
      <c r="F172" s="298">
        <f>IF(E172=1,data!$C$41*D172,0)</f>
        <v>0</v>
      </c>
      <c r="G172" s="334" t="s">
        <v>127</v>
      </c>
      <c r="H172" s="299">
        <f>IF($E172=1,IF($D172&lt;15,VLOOKUP(G172,data!$B$3:$E$32,2,0)*$D172,(VLOOKUP(G172,data!$B$3:$E$32,2,0)*14)+(VLOOKUP(G172,data!$B$3:$E$32,3,0))*($D172-14)),0)</f>
        <v>0</v>
      </c>
      <c r="I172" s="334" t="s">
        <v>127</v>
      </c>
      <c r="J172" s="299">
        <f>IF($E172=1,VLOOKUP(I172,data!$B$35:$D$39,2,0),0)</f>
        <v>0</v>
      </c>
      <c r="K172" s="300">
        <f>IF(AND(H172&lt;&gt;0,J172&lt;&gt;0)=FALSE,0,data!$C$43)</f>
        <v>0</v>
      </c>
      <c r="L172" s="338">
        <f t="shared" si="7"/>
        <v>0</v>
      </c>
      <c r="M172" s="293">
        <f t="shared" si="14"/>
        <v>0</v>
      </c>
      <c r="N172" s="293">
        <f t="shared" si="12"/>
        <v>0</v>
      </c>
      <c r="O172" s="293">
        <f t="shared" si="13"/>
        <v>0</v>
      </c>
      <c r="P172" s="296"/>
    </row>
    <row r="173" spans="1:16" ht="26.55" hidden="1" customHeight="1" x14ac:dyDescent="0.3">
      <c r="A173" s="301"/>
      <c r="B173" s="290" t="s">
        <v>295</v>
      </c>
      <c r="C173" s="291"/>
      <c r="D173" s="297"/>
      <c r="E173" s="293">
        <f t="shared" si="11"/>
        <v>0</v>
      </c>
      <c r="F173" s="298">
        <f>IF(E173=1,data!$C$41*D173,0)</f>
        <v>0</v>
      </c>
      <c r="G173" s="334" t="s">
        <v>127</v>
      </c>
      <c r="H173" s="299">
        <f>IF($E173=1,IF($D173&lt;15,VLOOKUP(G173,data!$B$3:$E$32,2,0)*$D173,(VLOOKUP(G173,data!$B$3:$E$32,2,0)*14)+(VLOOKUP(G173,data!$B$3:$E$32,3,0))*($D173-14)),0)</f>
        <v>0</v>
      </c>
      <c r="I173" s="334" t="s">
        <v>127</v>
      </c>
      <c r="J173" s="299">
        <f>IF($E173=1,VLOOKUP(I173,data!$B$35:$D$39,2,0),0)</f>
        <v>0</v>
      </c>
      <c r="K173" s="300">
        <f>IF(AND(H173&lt;&gt;0,J173&lt;&gt;0)=FALSE,0,data!$C$43)</f>
        <v>0</v>
      </c>
      <c r="L173" s="338">
        <f t="shared" si="7"/>
        <v>0</v>
      </c>
      <c r="M173" s="293">
        <f t="shared" si="14"/>
        <v>0</v>
      </c>
      <c r="N173" s="293">
        <f t="shared" si="12"/>
        <v>0</v>
      </c>
      <c r="O173" s="293">
        <f t="shared" si="13"/>
        <v>0</v>
      </c>
      <c r="P173" s="296"/>
    </row>
    <row r="174" spans="1:16" ht="26.55" hidden="1" customHeight="1" x14ac:dyDescent="0.3">
      <c r="A174" s="301"/>
      <c r="B174" s="290" t="s">
        <v>296</v>
      </c>
      <c r="C174" s="291"/>
      <c r="D174" s="297"/>
      <c r="E174" s="293">
        <f t="shared" si="11"/>
        <v>0</v>
      </c>
      <c r="F174" s="298">
        <f>IF(E174=1,data!$C$41*D174,0)</f>
        <v>0</v>
      </c>
      <c r="G174" s="334" t="s">
        <v>127</v>
      </c>
      <c r="H174" s="299">
        <f>IF($E174=1,IF($D174&lt;15,VLOOKUP(G174,data!$B$3:$E$32,2,0)*$D174,(VLOOKUP(G174,data!$B$3:$E$32,2,0)*14)+(VLOOKUP(G174,data!$B$3:$E$32,3,0))*($D174-14)),0)</f>
        <v>0</v>
      </c>
      <c r="I174" s="334" t="s">
        <v>127</v>
      </c>
      <c r="J174" s="299">
        <f>IF($E174=1,VLOOKUP(I174,data!$B$35:$D$39,2,0),0)</f>
        <v>0</v>
      </c>
      <c r="K174" s="300">
        <f>IF(AND(H174&lt;&gt;0,J174&lt;&gt;0)=FALSE,0,data!$C$43)</f>
        <v>0</v>
      </c>
      <c r="L174" s="338">
        <f t="shared" si="7"/>
        <v>0</v>
      </c>
      <c r="M174" s="293">
        <f t="shared" si="14"/>
        <v>0</v>
      </c>
      <c r="N174" s="293">
        <f t="shared" si="12"/>
        <v>0</v>
      </c>
      <c r="O174" s="293">
        <f t="shared" si="13"/>
        <v>0</v>
      </c>
      <c r="P174" s="296"/>
    </row>
    <row r="175" spans="1:16" ht="26.55" hidden="1" customHeight="1" x14ac:dyDescent="0.3">
      <c r="A175" s="301"/>
      <c r="B175" s="290" t="s">
        <v>297</v>
      </c>
      <c r="C175" s="291"/>
      <c r="D175" s="297"/>
      <c r="E175" s="293">
        <f t="shared" si="11"/>
        <v>0</v>
      </c>
      <c r="F175" s="298">
        <f>IF(E175=1,data!$C$41*D175,0)</f>
        <v>0</v>
      </c>
      <c r="G175" s="334" t="s">
        <v>127</v>
      </c>
      <c r="H175" s="299">
        <f>IF($E175=1,IF($D175&lt;15,VLOOKUP(G175,data!$B$3:$E$32,2,0)*$D175,(VLOOKUP(G175,data!$B$3:$E$32,2,0)*14)+(VLOOKUP(G175,data!$B$3:$E$32,3,0))*($D175-14)),0)</f>
        <v>0</v>
      </c>
      <c r="I175" s="334" t="s">
        <v>127</v>
      </c>
      <c r="J175" s="299">
        <f>IF($E175=1,VLOOKUP(I175,data!$B$35:$D$39,2,0),0)</f>
        <v>0</v>
      </c>
      <c r="K175" s="300">
        <f>IF(AND(H175&lt;&gt;0,J175&lt;&gt;0)=FALSE,0,data!$C$43)</f>
        <v>0</v>
      </c>
      <c r="L175" s="338">
        <f t="shared" si="7"/>
        <v>0</v>
      </c>
      <c r="M175" s="293">
        <f t="shared" si="14"/>
        <v>0</v>
      </c>
      <c r="N175" s="293">
        <f t="shared" si="12"/>
        <v>0</v>
      </c>
      <c r="O175" s="293">
        <f t="shared" si="13"/>
        <v>0</v>
      </c>
      <c r="P175" s="296"/>
    </row>
    <row r="176" spans="1:16" ht="26.55" hidden="1" customHeight="1" x14ac:dyDescent="0.3">
      <c r="A176" s="301"/>
      <c r="B176" s="290" t="s">
        <v>298</v>
      </c>
      <c r="C176" s="291"/>
      <c r="D176" s="297"/>
      <c r="E176" s="293">
        <f t="shared" si="11"/>
        <v>0</v>
      </c>
      <c r="F176" s="298">
        <f>IF(E176=1,data!$C$41*D176,0)</f>
        <v>0</v>
      </c>
      <c r="G176" s="334" t="s">
        <v>127</v>
      </c>
      <c r="H176" s="299">
        <f>IF($E176=1,IF($D176&lt;15,VLOOKUP(G176,data!$B$3:$E$32,2,0)*$D176,(VLOOKUP(G176,data!$B$3:$E$32,2,0)*14)+(VLOOKUP(G176,data!$B$3:$E$32,3,0))*($D176-14)),0)</f>
        <v>0</v>
      </c>
      <c r="I176" s="334" t="s">
        <v>127</v>
      </c>
      <c r="J176" s="299">
        <f>IF($E176=1,VLOOKUP(I176,data!$B$35:$D$39,2,0),0)</f>
        <v>0</v>
      </c>
      <c r="K176" s="300">
        <f>IF(AND(H176&lt;&gt;0,J176&lt;&gt;0)=FALSE,0,data!$C$43)</f>
        <v>0</v>
      </c>
      <c r="L176" s="338">
        <f t="shared" si="7"/>
        <v>0</v>
      </c>
      <c r="M176" s="293">
        <f t="shared" si="14"/>
        <v>0</v>
      </c>
      <c r="N176" s="293">
        <f t="shared" si="12"/>
        <v>0</v>
      </c>
      <c r="O176" s="293">
        <f t="shared" si="13"/>
        <v>0</v>
      </c>
      <c r="P176" s="296"/>
    </row>
    <row r="177" spans="1:16" ht="26.55" hidden="1" customHeight="1" x14ac:dyDescent="0.3">
      <c r="A177" s="301"/>
      <c r="B177" s="290" t="s">
        <v>299</v>
      </c>
      <c r="C177" s="291"/>
      <c r="D177" s="297"/>
      <c r="E177" s="293">
        <f t="shared" si="11"/>
        <v>0</v>
      </c>
      <c r="F177" s="298">
        <f>IF(E177=1,data!$C$41*D177,0)</f>
        <v>0</v>
      </c>
      <c r="G177" s="334" t="s">
        <v>127</v>
      </c>
      <c r="H177" s="299">
        <f>IF($E177=1,IF($D177&lt;15,VLOOKUP(G177,data!$B$3:$E$32,2,0)*$D177,(VLOOKUP(G177,data!$B$3:$E$32,2,0)*14)+(VLOOKUP(G177,data!$B$3:$E$32,3,0))*($D177-14)),0)</f>
        <v>0</v>
      </c>
      <c r="I177" s="334" t="s">
        <v>127</v>
      </c>
      <c r="J177" s="299">
        <f>IF($E177=1,VLOOKUP(I177,data!$B$35:$D$39,2,0),0)</f>
        <v>0</v>
      </c>
      <c r="K177" s="300">
        <f>IF(AND(H177&lt;&gt;0,J177&lt;&gt;0)=FALSE,0,data!$C$43)</f>
        <v>0</v>
      </c>
      <c r="L177" s="338">
        <f t="shared" si="7"/>
        <v>0</v>
      </c>
      <c r="M177" s="293">
        <f t="shared" si="14"/>
        <v>0</v>
      </c>
      <c r="N177" s="293">
        <f t="shared" si="12"/>
        <v>0</v>
      </c>
      <c r="O177" s="293">
        <f t="shared" si="13"/>
        <v>0</v>
      </c>
      <c r="P177" s="296"/>
    </row>
    <row r="178" spans="1:16" ht="26.55" hidden="1" customHeight="1" x14ac:dyDescent="0.3">
      <c r="A178" s="301"/>
      <c r="B178" s="290" t="s">
        <v>300</v>
      </c>
      <c r="C178" s="291"/>
      <c r="D178" s="297"/>
      <c r="E178" s="293">
        <f t="shared" si="11"/>
        <v>0</v>
      </c>
      <c r="F178" s="298">
        <f>IF(E178=1,data!$C$41*D178,0)</f>
        <v>0</v>
      </c>
      <c r="G178" s="334" t="s">
        <v>127</v>
      </c>
      <c r="H178" s="299">
        <f>IF($E178=1,IF($D178&lt;15,VLOOKUP(G178,data!$B$3:$E$32,2,0)*$D178,(VLOOKUP(G178,data!$B$3:$E$32,2,0)*14)+(VLOOKUP(G178,data!$B$3:$E$32,3,0))*($D178-14)),0)</f>
        <v>0</v>
      </c>
      <c r="I178" s="334" t="s">
        <v>127</v>
      </c>
      <c r="J178" s="299">
        <f>IF($E178=1,VLOOKUP(I178,data!$B$35:$D$39,2,0),0)</f>
        <v>0</v>
      </c>
      <c r="K178" s="300">
        <f>IF(AND(H178&lt;&gt;0,J178&lt;&gt;0)=FALSE,0,data!$C$43)</f>
        <v>0</v>
      </c>
      <c r="L178" s="338">
        <f t="shared" si="7"/>
        <v>0</v>
      </c>
      <c r="M178" s="293">
        <f t="shared" si="14"/>
        <v>0</v>
      </c>
      <c r="N178" s="293">
        <f t="shared" si="12"/>
        <v>0</v>
      </c>
      <c r="O178" s="293">
        <f t="shared" si="13"/>
        <v>0</v>
      </c>
      <c r="P178" s="296"/>
    </row>
    <row r="179" spans="1:16" ht="26.55" hidden="1" customHeight="1" x14ac:dyDescent="0.3">
      <c r="A179" s="301"/>
      <c r="B179" s="290" t="s">
        <v>301</v>
      </c>
      <c r="C179" s="291"/>
      <c r="D179" s="297"/>
      <c r="E179" s="293">
        <f t="shared" si="11"/>
        <v>0</v>
      </c>
      <c r="F179" s="298">
        <f>IF(E179=1,data!$C$41*D179,0)</f>
        <v>0</v>
      </c>
      <c r="G179" s="334" t="s">
        <v>127</v>
      </c>
      <c r="H179" s="299">
        <f>IF($E179=1,IF($D179&lt;15,VLOOKUP(G179,data!$B$3:$E$32,2,0)*$D179,(VLOOKUP(G179,data!$B$3:$E$32,2,0)*14)+(VLOOKUP(G179,data!$B$3:$E$32,3,0))*($D179-14)),0)</f>
        <v>0</v>
      </c>
      <c r="I179" s="334" t="s">
        <v>127</v>
      </c>
      <c r="J179" s="299">
        <f>IF($E179=1,VLOOKUP(I179,data!$B$35:$D$39,2,0),0)</f>
        <v>0</v>
      </c>
      <c r="K179" s="300">
        <f>IF(AND(H179&lt;&gt;0,J179&lt;&gt;0)=FALSE,0,data!$C$43)</f>
        <v>0</v>
      </c>
      <c r="L179" s="338">
        <f t="shared" si="7"/>
        <v>0</v>
      </c>
      <c r="M179" s="293">
        <f t="shared" si="14"/>
        <v>0</v>
      </c>
      <c r="N179" s="293">
        <f t="shared" si="12"/>
        <v>0</v>
      </c>
      <c r="O179" s="293">
        <f t="shared" si="13"/>
        <v>0</v>
      </c>
      <c r="P179" s="296"/>
    </row>
    <row r="180" spans="1:16" ht="26.55" hidden="1" customHeight="1" x14ac:dyDescent="0.3">
      <c r="A180" s="301"/>
      <c r="B180" s="290" t="s">
        <v>302</v>
      </c>
      <c r="C180" s="291"/>
      <c r="D180" s="297"/>
      <c r="E180" s="293">
        <f t="shared" si="11"/>
        <v>0</v>
      </c>
      <c r="F180" s="298">
        <f>IF(E180=1,data!$C$41*D180,0)</f>
        <v>0</v>
      </c>
      <c r="G180" s="334" t="s">
        <v>127</v>
      </c>
      <c r="H180" s="299">
        <f>IF($E180=1,IF($D180&lt;15,VLOOKUP(G180,data!$B$3:$E$32,2,0)*$D180,(VLOOKUP(G180,data!$B$3:$E$32,2,0)*14)+(VLOOKUP(G180,data!$B$3:$E$32,3,0))*($D180-14)),0)</f>
        <v>0</v>
      </c>
      <c r="I180" s="334" t="s">
        <v>127</v>
      </c>
      <c r="J180" s="299">
        <f>IF($E180=1,VLOOKUP(I180,data!$B$35:$D$39,2,0),0)</f>
        <v>0</v>
      </c>
      <c r="K180" s="300">
        <f>IF(AND(H180&lt;&gt;0,J180&lt;&gt;0)=FALSE,0,data!$C$43)</f>
        <v>0</v>
      </c>
      <c r="L180" s="338">
        <f t="shared" si="7"/>
        <v>0</v>
      </c>
      <c r="M180" s="293">
        <f t="shared" si="14"/>
        <v>0</v>
      </c>
      <c r="N180" s="293">
        <f t="shared" si="12"/>
        <v>0</v>
      </c>
      <c r="O180" s="293">
        <f t="shared" si="13"/>
        <v>0</v>
      </c>
      <c r="P180" s="296"/>
    </row>
    <row r="181" spans="1:16" ht="26.55" hidden="1" customHeight="1" x14ac:dyDescent="0.3">
      <c r="A181" s="301"/>
      <c r="B181" s="290" t="s">
        <v>303</v>
      </c>
      <c r="C181" s="291"/>
      <c r="D181" s="297"/>
      <c r="E181" s="293">
        <f t="shared" si="11"/>
        <v>0</v>
      </c>
      <c r="F181" s="298">
        <f>IF(E181=1,data!$C$41*D181,0)</f>
        <v>0</v>
      </c>
      <c r="G181" s="334" t="s">
        <v>127</v>
      </c>
      <c r="H181" s="299">
        <f>IF($E181=1,IF($D181&lt;15,VLOOKUP(G181,data!$B$3:$E$32,2,0)*$D181,(VLOOKUP(G181,data!$B$3:$E$32,2,0)*14)+(VLOOKUP(G181,data!$B$3:$E$32,3,0))*($D181-14)),0)</f>
        <v>0</v>
      </c>
      <c r="I181" s="334" t="s">
        <v>127</v>
      </c>
      <c r="J181" s="299">
        <f>IF($E181=1,VLOOKUP(I181,data!$B$35:$D$39,2,0),0)</f>
        <v>0</v>
      </c>
      <c r="K181" s="300">
        <f>IF(AND(H181&lt;&gt;0,J181&lt;&gt;0)=FALSE,0,data!$C$43)</f>
        <v>0</v>
      </c>
      <c r="L181" s="338">
        <f t="shared" si="7"/>
        <v>0</v>
      </c>
      <c r="M181" s="293">
        <f t="shared" si="14"/>
        <v>0</v>
      </c>
      <c r="N181" s="293">
        <f t="shared" si="12"/>
        <v>0</v>
      </c>
      <c r="O181" s="293">
        <f t="shared" si="13"/>
        <v>0</v>
      </c>
      <c r="P181" s="296"/>
    </row>
    <row r="182" spans="1:16" ht="26.55" hidden="1" customHeight="1" x14ac:dyDescent="0.3">
      <c r="A182" s="301"/>
      <c r="B182" s="290" t="s">
        <v>304</v>
      </c>
      <c r="C182" s="291"/>
      <c r="D182" s="297"/>
      <c r="E182" s="293">
        <f t="shared" si="11"/>
        <v>0</v>
      </c>
      <c r="F182" s="298">
        <f>IF(E182=1,data!$C$41*D182,0)</f>
        <v>0</v>
      </c>
      <c r="G182" s="334" t="s">
        <v>127</v>
      </c>
      <c r="H182" s="299">
        <f>IF($E182=1,IF($D182&lt;15,VLOOKUP(G182,data!$B$3:$E$32,2,0)*$D182,(VLOOKUP(G182,data!$B$3:$E$32,2,0)*14)+(VLOOKUP(G182,data!$B$3:$E$32,3,0))*($D182-14)),0)</f>
        <v>0</v>
      </c>
      <c r="I182" s="334" t="s">
        <v>127</v>
      </c>
      <c r="J182" s="299">
        <f>IF($E182=1,VLOOKUP(I182,data!$B$35:$D$39,2,0),0)</f>
        <v>0</v>
      </c>
      <c r="K182" s="300">
        <f>IF(AND(H182&lt;&gt;0,J182&lt;&gt;0)=FALSE,0,data!$C$43)</f>
        <v>0</v>
      </c>
      <c r="L182" s="338">
        <f t="shared" si="7"/>
        <v>0</v>
      </c>
      <c r="M182" s="293">
        <f t="shared" si="14"/>
        <v>0</v>
      </c>
      <c r="N182" s="293">
        <f t="shared" si="12"/>
        <v>0</v>
      </c>
      <c r="O182" s="293">
        <f t="shared" si="13"/>
        <v>0</v>
      </c>
      <c r="P182" s="296"/>
    </row>
    <row r="183" spans="1:16" ht="26.55" hidden="1" customHeight="1" x14ac:dyDescent="0.3">
      <c r="A183" s="301"/>
      <c r="B183" s="290" t="s">
        <v>305</v>
      </c>
      <c r="C183" s="291"/>
      <c r="D183" s="297"/>
      <c r="E183" s="293">
        <f t="shared" si="11"/>
        <v>0</v>
      </c>
      <c r="F183" s="298">
        <f>IF(E183=1,data!$C$41*D183,0)</f>
        <v>0</v>
      </c>
      <c r="G183" s="334" t="s">
        <v>127</v>
      </c>
      <c r="H183" s="299">
        <f>IF($E183=1,IF($D183&lt;15,VLOOKUP(G183,data!$B$3:$E$32,2,0)*$D183,(VLOOKUP(G183,data!$B$3:$E$32,2,0)*14)+(VLOOKUP(G183,data!$B$3:$E$32,3,0))*($D183-14)),0)</f>
        <v>0</v>
      </c>
      <c r="I183" s="334" t="s">
        <v>127</v>
      </c>
      <c r="J183" s="299">
        <f>IF($E183=1,VLOOKUP(I183,data!$B$35:$D$39,2,0),0)</f>
        <v>0</v>
      </c>
      <c r="K183" s="300">
        <f>IF(AND(H183&lt;&gt;0,J183&lt;&gt;0)=FALSE,0,data!$C$43)</f>
        <v>0</v>
      </c>
      <c r="L183" s="338">
        <f t="shared" si="7"/>
        <v>0</v>
      </c>
      <c r="M183" s="293">
        <f t="shared" si="14"/>
        <v>0</v>
      </c>
      <c r="N183" s="293">
        <f t="shared" si="12"/>
        <v>0</v>
      </c>
      <c r="O183" s="293">
        <f t="shared" si="13"/>
        <v>0</v>
      </c>
      <c r="P183" s="296"/>
    </row>
    <row r="184" spans="1:16" ht="26.55" hidden="1" customHeight="1" x14ac:dyDescent="0.3">
      <c r="A184" s="301"/>
      <c r="B184" s="290" t="s">
        <v>306</v>
      </c>
      <c r="C184" s="291"/>
      <c r="D184" s="297"/>
      <c r="E184" s="293">
        <f t="shared" si="11"/>
        <v>0</v>
      </c>
      <c r="F184" s="298">
        <f>IF(E184=1,data!$C$41*D184,0)</f>
        <v>0</v>
      </c>
      <c r="G184" s="334" t="s">
        <v>127</v>
      </c>
      <c r="H184" s="299">
        <f>IF($E184=1,IF($D184&lt;15,VLOOKUP(G184,data!$B$3:$E$32,2,0)*$D184,(VLOOKUP(G184,data!$B$3:$E$32,2,0)*14)+(VLOOKUP(G184,data!$B$3:$E$32,3,0))*($D184-14)),0)</f>
        <v>0</v>
      </c>
      <c r="I184" s="334" t="s">
        <v>127</v>
      </c>
      <c r="J184" s="299">
        <f>IF($E184=1,VLOOKUP(I184,data!$B$35:$D$39,2,0),0)</f>
        <v>0</v>
      </c>
      <c r="K184" s="300">
        <f>IF(AND(H184&lt;&gt;0,J184&lt;&gt;0)=FALSE,0,data!$C$43)</f>
        <v>0</v>
      </c>
      <c r="L184" s="338">
        <f t="shared" si="7"/>
        <v>0</v>
      </c>
      <c r="M184" s="293">
        <f t="shared" si="14"/>
        <v>0</v>
      </c>
      <c r="N184" s="293">
        <f t="shared" si="12"/>
        <v>0</v>
      </c>
      <c r="O184" s="293">
        <f t="shared" si="13"/>
        <v>0</v>
      </c>
      <c r="P184" s="296"/>
    </row>
    <row r="185" spans="1:16" ht="26.55" hidden="1" customHeight="1" x14ac:dyDescent="0.3">
      <c r="A185" s="301"/>
      <c r="B185" s="290" t="s">
        <v>307</v>
      </c>
      <c r="C185" s="291"/>
      <c r="D185" s="297"/>
      <c r="E185" s="293">
        <f t="shared" si="11"/>
        <v>0</v>
      </c>
      <c r="F185" s="298">
        <f>IF(E185=1,data!$C$41*D185,0)</f>
        <v>0</v>
      </c>
      <c r="G185" s="334" t="s">
        <v>127</v>
      </c>
      <c r="H185" s="299">
        <f>IF($E185=1,IF($D185&lt;15,VLOOKUP(G185,data!$B$3:$E$32,2,0)*$D185,(VLOOKUP(G185,data!$B$3:$E$32,2,0)*14)+(VLOOKUP(G185,data!$B$3:$E$32,3,0))*($D185-14)),0)</f>
        <v>0</v>
      </c>
      <c r="I185" s="334" t="s">
        <v>127</v>
      </c>
      <c r="J185" s="299">
        <f>IF($E185=1,VLOOKUP(I185,data!$B$35:$D$39,2,0),0)</f>
        <v>0</v>
      </c>
      <c r="K185" s="300">
        <f>IF(AND(H185&lt;&gt;0,J185&lt;&gt;0)=FALSE,0,data!$C$43)</f>
        <v>0</v>
      </c>
      <c r="L185" s="338">
        <f t="shared" si="7"/>
        <v>0</v>
      </c>
      <c r="M185" s="293">
        <f t="shared" si="14"/>
        <v>0</v>
      </c>
      <c r="N185" s="293">
        <f t="shared" si="12"/>
        <v>0</v>
      </c>
      <c r="O185" s="293">
        <f t="shared" si="13"/>
        <v>0</v>
      </c>
      <c r="P185" s="296"/>
    </row>
    <row r="186" spans="1:16" ht="26.55" hidden="1" customHeight="1" x14ac:dyDescent="0.3">
      <c r="A186" s="301"/>
      <c r="B186" s="290" t="s">
        <v>308</v>
      </c>
      <c r="C186" s="291"/>
      <c r="D186" s="297"/>
      <c r="E186" s="293">
        <f t="shared" si="11"/>
        <v>0</v>
      </c>
      <c r="F186" s="298">
        <f>IF(E186=1,data!$C$41*D186,0)</f>
        <v>0</v>
      </c>
      <c r="G186" s="334" t="s">
        <v>127</v>
      </c>
      <c r="H186" s="299">
        <f>IF($E186=1,IF($D186&lt;15,VLOOKUP(G186,data!$B$3:$E$32,2,0)*$D186,(VLOOKUP(G186,data!$B$3:$E$32,2,0)*14)+(VLOOKUP(G186,data!$B$3:$E$32,3,0))*($D186-14)),0)</f>
        <v>0</v>
      </c>
      <c r="I186" s="334" t="s">
        <v>127</v>
      </c>
      <c r="J186" s="299">
        <f>IF($E186=1,VLOOKUP(I186,data!$B$35:$D$39,2,0),0)</f>
        <v>0</v>
      </c>
      <c r="K186" s="300">
        <f>IF(AND(H186&lt;&gt;0,J186&lt;&gt;0)=FALSE,0,data!$C$43)</f>
        <v>0</v>
      </c>
      <c r="L186" s="338">
        <f t="shared" si="7"/>
        <v>0</v>
      </c>
      <c r="M186" s="293">
        <f t="shared" si="14"/>
        <v>0</v>
      </c>
      <c r="N186" s="293">
        <f t="shared" si="12"/>
        <v>0</v>
      </c>
      <c r="O186" s="293">
        <f t="shared" si="13"/>
        <v>0</v>
      </c>
      <c r="P186" s="296"/>
    </row>
    <row r="187" spans="1:16" ht="26.55" hidden="1" customHeight="1" x14ac:dyDescent="0.3">
      <c r="A187" s="301"/>
      <c r="B187" s="290" t="s">
        <v>309</v>
      </c>
      <c r="C187" s="291"/>
      <c r="D187" s="297"/>
      <c r="E187" s="293">
        <f t="shared" si="11"/>
        <v>0</v>
      </c>
      <c r="F187" s="298">
        <f>IF(E187=1,data!$C$41*D187,0)</f>
        <v>0</v>
      </c>
      <c r="G187" s="334" t="s">
        <v>127</v>
      </c>
      <c r="H187" s="299">
        <f>IF($E187=1,IF($D187&lt;15,VLOOKUP(G187,data!$B$3:$E$32,2,0)*$D187,(VLOOKUP(G187,data!$B$3:$E$32,2,0)*14)+(VLOOKUP(G187,data!$B$3:$E$32,3,0))*($D187-14)),0)</f>
        <v>0</v>
      </c>
      <c r="I187" s="334" t="s">
        <v>127</v>
      </c>
      <c r="J187" s="299">
        <f>IF($E187=1,VLOOKUP(I187,data!$B$35:$D$39,2,0),0)</f>
        <v>0</v>
      </c>
      <c r="K187" s="300">
        <f>IF(AND(H187&lt;&gt;0,J187&lt;&gt;0)=FALSE,0,data!$C$43)</f>
        <v>0</v>
      </c>
      <c r="L187" s="338">
        <f t="shared" si="7"/>
        <v>0</v>
      </c>
      <c r="M187" s="293">
        <f t="shared" si="14"/>
        <v>0</v>
      </c>
      <c r="N187" s="293">
        <f t="shared" si="12"/>
        <v>0</v>
      </c>
      <c r="O187" s="293">
        <f t="shared" si="13"/>
        <v>0</v>
      </c>
      <c r="P187" s="296"/>
    </row>
    <row r="188" spans="1:16" ht="26.55" hidden="1" customHeight="1" x14ac:dyDescent="0.3">
      <c r="A188" s="301"/>
      <c r="B188" s="290" t="s">
        <v>310</v>
      </c>
      <c r="C188" s="291"/>
      <c r="D188" s="297"/>
      <c r="E188" s="293">
        <f t="shared" si="11"/>
        <v>0</v>
      </c>
      <c r="F188" s="298">
        <f>IF(E188=1,data!$C$41*D188,0)</f>
        <v>0</v>
      </c>
      <c r="G188" s="334" t="s">
        <v>127</v>
      </c>
      <c r="H188" s="299">
        <f>IF($E188=1,IF($D188&lt;15,VLOOKUP(G188,data!$B$3:$E$32,2,0)*$D188,(VLOOKUP(G188,data!$B$3:$E$32,2,0)*14)+(VLOOKUP(G188,data!$B$3:$E$32,3,0))*($D188-14)),0)</f>
        <v>0</v>
      </c>
      <c r="I188" s="334" t="s">
        <v>127</v>
      </c>
      <c r="J188" s="299">
        <f>IF($E188=1,VLOOKUP(I188,data!$B$35:$D$39,2,0),0)</f>
        <v>0</v>
      </c>
      <c r="K188" s="300">
        <f>IF(AND(H188&lt;&gt;0,J188&lt;&gt;0)=FALSE,0,data!$C$43)</f>
        <v>0</v>
      </c>
      <c r="L188" s="338">
        <f t="shared" si="7"/>
        <v>0</v>
      </c>
      <c r="M188" s="293">
        <f t="shared" si="14"/>
        <v>0</v>
      </c>
      <c r="N188" s="293">
        <f t="shared" si="12"/>
        <v>0</v>
      </c>
      <c r="O188" s="293">
        <f t="shared" si="13"/>
        <v>0</v>
      </c>
      <c r="P188" s="296"/>
    </row>
    <row r="189" spans="1:16" ht="26.55" hidden="1" customHeight="1" x14ac:dyDescent="0.3">
      <c r="A189" s="301"/>
      <c r="B189" s="290" t="s">
        <v>311</v>
      </c>
      <c r="C189" s="291"/>
      <c r="D189" s="297"/>
      <c r="E189" s="293">
        <f t="shared" si="11"/>
        <v>0</v>
      </c>
      <c r="F189" s="298">
        <f>IF(E189=1,data!$C$41*D189,0)</f>
        <v>0</v>
      </c>
      <c r="G189" s="334" t="s">
        <v>127</v>
      </c>
      <c r="H189" s="299">
        <f>IF($E189=1,IF($D189&lt;15,VLOOKUP(G189,data!$B$3:$E$32,2,0)*$D189,(VLOOKUP(G189,data!$B$3:$E$32,2,0)*14)+(VLOOKUP(G189,data!$B$3:$E$32,3,0))*($D189-14)),0)</f>
        <v>0</v>
      </c>
      <c r="I189" s="334" t="s">
        <v>127</v>
      </c>
      <c r="J189" s="299">
        <f>IF($E189=1,VLOOKUP(I189,data!$B$35:$D$39,2,0),0)</f>
        <v>0</v>
      </c>
      <c r="K189" s="300">
        <f>IF(AND(H189&lt;&gt;0,J189&lt;&gt;0)=FALSE,0,data!$C$43)</f>
        <v>0</v>
      </c>
      <c r="L189" s="338">
        <f t="shared" si="7"/>
        <v>0</v>
      </c>
      <c r="M189" s="293">
        <f t="shared" si="14"/>
        <v>0</v>
      </c>
      <c r="N189" s="293">
        <f t="shared" si="12"/>
        <v>0</v>
      </c>
      <c r="O189" s="293">
        <f t="shared" si="13"/>
        <v>0</v>
      </c>
      <c r="P189" s="296"/>
    </row>
    <row r="190" spans="1:16" ht="26.55" hidden="1" customHeight="1" x14ac:dyDescent="0.3">
      <c r="A190" s="301"/>
      <c r="B190" s="290" t="s">
        <v>312</v>
      </c>
      <c r="C190" s="291"/>
      <c r="D190" s="297"/>
      <c r="E190" s="293">
        <f t="shared" si="11"/>
        <v>0</v>
      </c>
      <c r="F190" s="298">
        <f>IF(E190=1,data!$C$41*D190,0)</f>
        <v>0</v>
      </c>
      <c r="G190" s="334" t="s">
        <v>127</v>
      </c>
      <c r="H190" s="299">
        <f>IF($E190=1,IF($D190&lt;15,VLOOKUP(G190,data!$B$3:$E$32,2,0)*$D190,(VLOOKUP(G190,data!$B$3:$E$32,2,0)*14)+(VLOOKUP(G190,data!$B$3:$E$32,3,0))*($D190-14)),0)</f>
        <v>0</v>
      </c>
      <c r="I190" s="334" t="s">
        <v>127</v>
      </c>
      <c r="J190" s="299">
        <f>IF($E190=1,VLOOKUP(I190,data!$B$35:$D$39,2,0),0)</f>
        <v>0</v>
      </c>
      <c r="K190" s="300">
        <f>IF(AND(H190&lt;&gt;0,J190&lt;&gt;0)=FALSE,0,data!$C$43)</f>
        <v>0</v>
      </c>
      <c r="L190" s="338">
        <f t="shared" si="7"/>
        <v>0</v>
      </c>
      <c r="M190" s="293">
        <f t="shared" si="14"/>
        <v>0</v>
      </c>
      <c r="N190" s="293">
        <f t="shared" si="12"/>
        <v>0</v>
      </c>
      <c r="O190" s="293">
        <f t="shared" si="13"/>
        <v>0</v>
      </c>
      <c r="P190" s="296"/>
    </row>
    <row r="191" spans="1:16" ht="26.55" hidden="1" customHeight="1" x14ac:dyDescent="0.3">
      <c r="A191" s="301"/>
      <c r="B191" s="290" t="s">
        <v>313</v>
      </c>
      <c r="C191" s="291"/>
      <c r="D191" s="297"/>
      <c r="E191" s="293">
        <f t="shared" si="11"/>
        <v>0</v>
      </c>
      <c r="F191" s="298">
        <f>IF(E191=1,data!$C$41*D191,0)</f>
        <v>0</v>
      </c>
      <c r="G191" s="334" t="s">
        <v>127</v>
      </c>
      <c r="H191" s="299">
        <f>IF($E191=1,IF($D191&lt;15,VLOOKUP(G191,data!$B$3:$E$32,2,0)*$D191,(VLOOKUP(G191,data!$B$3:$E$32,2,0)*14)+(VLOOKUP(G191,data!$B$3:$E$32,3,0))*($D191-14)),0)</f>
        <v>0</v>
      </c>
      <c r="I191" s="334" t="s">
        <v>127</v>
      </c>
      <c r="J191" s="299">
        <f>IF($E191=1,VLOOKUP(I191,data!$B$35:$D$39,2,0),0)</f>
        <v>0</v>
      </c>
      <c r="K191" s="300">
        <f>IF(AND(H191&lt;&gt;0,J191&lt;&gt;0)=FALSE,0,data!$C$43)</f>
        <v>0</v>
      </c>
      <c r="L191" s="338">
        <f t="shared" si="7"/>
        <v>0</v>
      </c>
      <c r="M191" s="293">
        <f t="shared" si="14"/>
        <v>0</v>
      </c>
      <c r="N191" s="293">
        <f t="shared" si="12"/>
        <v>0</v>
      </c>
      <c r="O191" s="293">
        <f t="shared" si="13"/>
        <v>0</v>
      </c>
      <c r="P191" s="296"/>
    </row>
    <row r="192" spans="1:16" ht="26.55" hidden="1" customHeight="1" x14ac:dyDescent="0.3">
      <c r="A192" s="301"/>
      <c r="B192" s="290" t="s">
        <v>314</v>
      </c>
      <c r="C192" s="291"/>
      <c r="D192" s="297"/>
      <c r="E192" s="293">
        <f t="shared" si="11"/>
        <v>0</v>
      </c>
      <c r="F192" s="298">
        <f>IF(E192=1,data!$C$41*D192,0)</f>
        <v>0</v>
      </c>
      <c r="G192" s="334" t="s">
        <v>127</v>
      </c>
      <c r="H192" s="299">
        <f>IF($E192=1,IF($D192&lt;15,VLOOKUP(G192,data!$B$3:$E$32,2,0)*$D192,(VLOOKUP(G192,data!$B$3:$E$32,2,0)*14)+(VLOOKUP(G192,data!$B$3:$E$32,3,0))*($D192-14)),0)</f>
        <v>0</v>
      </c>
      <c r="I192" s="334" t="s">
        <v>127</v>
      </c>
      <c r="J192" s="299">
        <f>IF($E192=1,VLOOKUP(I192,data!$B$35:$D$39,2,0),0)</f>
        <v>0</v>
      </c>
      <c r="K192" s="300">
        <f>IF(AND(H192&lt;&gt;0,J192&lt;&gt;0)=FALSE,0,data!$C$43)</f>
        <v>0</v>
      </c>
      <c r="L192" s="338">
        <f t="shared" si="7"/>
        <v>0</v>
      </c>
      <c r="M192" s="293">
        <f t="shared" si="14"/>
        <v>0</v>
      </c>
      <c r="N192" s="293">
        <f t="shared" si="12"/>
        <v>0</v>
      </c>
      <c r="O192" s="293">
        <f t="shared" si="13"/>
        <v>0</v>
      </c>
      <c r="P192" s="296"/>
    </row>
    <row r="193" spans="1:16" ht="26.55" hidden="1" customHeight="1" x14ac:dyDescent="0.3">
      <c r="A193" s="301"/>
      <c r="B193" s="290" t="s">
        <v>315</v>
      </c>
      <c r="C193" s="291"/>
      <c r="D193" s="297"/>
      <c r="E193" s="293">
        <f t="shared" si="11"/>
        <v>0</v>
      </c>
      <c r="F193" s="298">
        <f>IF(E193=1,data!$C$41*D193,0)</f>
        <v>0</v>
      </c>
      <c r="G193" s="334" t="s">
        <v>127</v>
      </c>
      <c r="H193" s="299">
        <f>IF($E193=1,IF($D193&lt;15,VLOOKUP(G193,data!$B$3:$E$32,2,0)*$D193,(VLOOKUP(G193,data!$B$3:$E$32,2,0)*14)+(VLOOKUP(G193,data!$B$3:$E$32,3,0))*($D193-14)),0)</f>
        <v>0</v>
      </c>
      <c r="I193" s="334" t="s">
        <v>127</v>
      </c>
      <c r="J193" s="299">
        <f>IF($E193=1,VLOOKUP(I193,data!$B$35:$D$39,2,0),0)</f>
        <v>0</v>
      </c>
      <c r="K193" s="300">
        <f>IF(AND(H193&lt;&gt;0,J193&lt;&gt;0)=FALSE,0,data!$C$43)</f>
        <v>0</v>
      </c>
      <c r="L193" s="338">
        <f t="shared" si="7"/>
        <v>0</v>
      </c>
      <c r="M193" s="293">
        <f t="shared" si="14"/>
        <v>0</v>
      </c>
      <c r="N193" s="293">
        <f t="shared" si="12"/>
        <v>0</v>
      </c>
      <c r="O193" s="293">
        <f t="shared" si="13"/>
        <v>0</v>
      </c>
      <c r="P193" s="296"/>
    </row>
    <row r="194" spans="1:16" ht="26.55" hidden="1" customHeight="1" x14ac:dyDescent="0.3">
      <c r="A194" s="301"/>
      <c r="B194" s="290" t="s">
        <v>316</v>
      </c>
      <c r="C194" s="291"/>
      <c r="D194" s="297"/>
      <c r="E194" s="293">
        <f t="shared" si="11"/>
        <v>0</v>
      </c>
      <c r="F194" s="298">
        <f>IF(E194=1,data!$C$41*D194,0)</f>
        <v>0</v>
      </c>
      <c r="G194" s="334" t="s">
        <v>127</v>
      </c>
      <c r="H194" s="299">
        <f>IF($E194=1,IF($D194&lt;15,VLOOKUP(G194,data!$B$3:$E$32,2,0)*$D194,(VLOOKUP(G194,data!$B$3:$E$32,2,0)*14)+(VLOOKUP(G194,data!$B$3:$E$32,3,0))*($D194-14)),0)</f>
        <v>0</v>
      </c>
      <c r="I194" s="334" t="s">
        <v>127</v>
      </c>
      <c r="J194" s="299">
        <f>IF($E194=1,VLOOKUP(I194,data!$B$35:$D$39,2,0),0)</f>
        <v>0</v>
      </c>
      <c r="K194" s="300">
        <f>IF(AND(H194&lt;&gt;0,J194&lt;&gt;0)=FALSE,0,data!$C$43)</f>
        <v>0</v>
      </c>
      <c r="L194" s="338">
        <f t="shared" si="7"/>
        <v>0</v>
      </c>
      <c r="M194" s="293">
        <f t="shared" si="14"/>
        <v>0</v>
      </c>
      <c r="N194" s="293">
        <f t="shared" si="12"/>
        <v>0</v>
      </c>
      <c r="O194" s="293">
        <f t="shared" si="13"/>
        <v>0</v>
      </c>
      <c r="P194" s="296"/>
    </row>
    <row r="195" spans="1:16" ht="26.55" hidden="1" customHeight="1" x14ac:dyDescent="0.3">
      <c r="A195" s="301"/>
      <c r="B195" s="290" t="s">
        <v>317</v>
      </c>
      <c r="C195" s="291"/>
      <c r="D195" s="297"/>
      <c r="E195" s="293">
        <f t="shared" si="11"/>
        <v>0</v>
      </c>
      <c r="F195" s="298">
        <f>IF(E195=1,data!$C$41*D195,0)</f>
        <v>0</v>
      </c>
      <c r="G195" s="334" t="s">
        <v>127</v>
      </c>
      <c r="H195" s="299">
        <f>IF($E195=1,IF($D195&lt;15,VLOOKUP(G195,data!$B$3:$E$32,2,0)*$D195,(VLOOKUP(G195,data!$B$3:$E$32,2,0)*14)+(VLOOKUP(G195,data!$B$3:$E$32,3,0))*($D195-14)),0)</f>
        <v>0</v>
      </c>
      <c r="I195" s="334" t="s">
        <v>127</v>
      </c>
      <c r="J195" s="299">
        <f>IF($E195=1,VLOOKUP(I195,data!$B$35:$D$39,2,0),0)</f>
        <v>0</v>
      </c>
      <c r="K195" s="300">
        <f>IF(AND(H195&lt;&gt;0,J195&lt;&gt;0)=FALSE,0,data!$C$43)</f>
        <v>0</v>
      </c>
      <c r="L195" s="338">
        <f t="shared" si="7"/>
        <v>0</v>
      </c>
      <c r="M195" s="293">
        <f t="shared" si="14"/>
        <v>0</v>
      </c>
      <c r="N195" s="293">
        <f t="shared" si="12"/>
        <v>0</v>
      </c>
      <c r="O195" s="293">
        <f t="shared" si="13"/>
        <v>0</v>
      </c>
      <c r="P195" s="296"/>
    </row>
    <row r="196" spans="1:16" ht="26.55" hidden="1" customHeight="1" x14ac:dyDescent="0.3">
      <c r="A196" s="301"/>
      <c r="B196" s="290" t="s">
        <v>318</v>
      </c>
      <c r="C196" s="291"/>
      <c r="D196" s="297"/>
      <c r="E196" s="293">
        <f t="shared" si="11"/>
        <v>0</v>
      </c>
      <c r="F196" s="298">
        <f>IF(E196=1,data!$C$41*D196,0)</f>
        <v>0</v>
      </c>
      <c r="G196" s="334" t="s">
        <v>127</v>
      </c>
      <c r="H196" s="299">
        <f>IF($E196=1,IF($D196&lt;15,VLOOKUP(G196,data!$B$3:$E$32,2,0)*$D196,(VLOOKUP(G196,data!$B$3:$E$32,2,0)*14)+(VLOOKUP(G196,data!$B$3:$E$32,3,0))*($D196-14)),0)</f>
        <v>0</v>
      </c>
      <c r="I196" s="334" t="s">
        <v>127</v>
      </c>
      <c r="J196" s="299">
        <f>IF($E196=1,VLOOKUP(I196,data!$B$35:$D$39,2,0),0)</f>
        <v>0</v>
      </c>
      <c r="K196" s="300">
        <f>IF(AND(H196&lt;&gt;0,J196&lt;&gt;0)=FALSE,0,data!$C$43)</f>
        <v>0</v>
      </c>
      <c r="L196" s="338">
        <f t="shared" si="7"/>
        <v>0</v>
      </c>
      <c r="M196" s="293">
        <f t="shared" si="14"/>
        <v>0</v>
      </c>
      <c r="N196" s="293">
        <f t="shared" si="12"/>
        <v>0</v>
      </c>
      <c r="O196" s="293">
        <f t="shared" si="13"/>
        <v>0</v>
      </c>
      <c r="P196" s="296"/>
    </row>
    <row r="197" spans="1:16" ht="26.55" hidden="1" customHeight="1" x14ac:dyDescent="0.3">
      <c r="A197" s="301"/>
      <c r="B197" s="290" t="s">
        <v>319</v>
      </c>
      <c r="C197" s="291"/>
      <c r="D197" s="297"/>
      <c r="E197" s="293">
        <f t="shared" si="11"/>
        <v>0</v>
      </c>
      <c r="F197" s="298">
        <f>IF(E197=1,data!$C$41*D197,0)</f>
        <v>0</v>
      </c>
      <c r="G197" s="334" t="s">
        <v>127</v>
      </c>
      <c r="H197" s="299">
        <f>IF($E197=1,IF($D197&lt;15,VLOOKUP(G197,data!$B$3:$E$32,2,0)*$D197,(VLOOKUP(G197,data!$B$3:$E$32,2,0)*14)+(VLOOKUP(G197,data!$B$3:$E$32,3,0))*($D197-14)),0)</f>
        <v>0</v>
      </c>
      <c r="I197" s="334" t="s">
        <v>127</v>
      </c>
      <c r="J197" s="299">
        <f>IF($E197=1,VLOOKUP(I197,data!$B$35:$D$39,2,0),0)</f>
        <v>0</v>
      </c>
      <c r="K197" s="300">
        <f>IF(AND(H197&lt;&gt;0,J197&lt;&gt;0)=FALSE,0,data!$C$43)</f>
        <v>0</v>
      </c>
      <c r="L197" s="338">
        <f t="shared" si="7"/>
        <v>0</v>
      </c>
      <c r="M197" s="293">
        <f t="shared" si="14"/>
        <v>0</v>
      </c>
      <c r="N197" s="293">
        <f t="shared" si="12"/>
        <v>0</v>
      </c>
      <c r="O197" s="293">
        <f t="shared" si="13"/>
        <v>0</v>
      </c>
      <c r="P197" s="296"/>
    </row>
    <row r="198" spans="1:16" ht="26.55" hidden="1" customHeight="1" x14ac:dyDescent="0.3">
      <c r="A198" s="301"/>
      <c r="B198" s="290" t="s">
        <v>320</v>
      </c>
      <c r="C198" s="291"/>
      <c r="D198" s="297"/>
      <c r="E198" s="293">
        <f t="shared" si="11"/>
        <v>0</v>
      </c>
      <c r="F198" s="298">
        <f>IF(E198=1,data!$C$41*D198,0)</f>
        <v>0</v>
      </c>
      <c r="G198" s="334" t="s">
        <v>127</v>
      </c>
      <c r="H198" s="299">
        <f>IF($E198=1,IF($D198&lt;15,VLOOKUP(G198,data!$B$3:$E$32,2,0)*$D198,(VLOOKUP(G198,data!$B$3:$E$32,2,0)*14)+(VLOOKUP(G198,data!$B$3:$E$32,3,0))*($D198-14)),0)</f>
        <v>0</v>
      </c>
      <c r="I198" s="334" t="s">
        <v>127</v>
      </c>
      <c r="J198" s="299">
        <f>IF($E198=1,VLOOKUP(I198,data!$B$35:$D$39,2,0),0)</f>
        <v>0</v>
      </c>
      <c r="K198" s="300">
        <f>IF(AND(H198&lt;&gt;0,J198&lt;&gt;0)=FALSE,0,data!$C$43)</f>
        <v>0</v>
      </c>
      <c r="L198" s="338">
        <f t="shared" si="7"/>
        <v>0</v>
      </c>
      <c r="M198" s="293">
        <f t="shared" si="14"/>
        <v>0</v>
      </c>
      <c r="N198" s="293">
        <f t="shared" si="12"/>
        <v>0</v>
      </c>
      <c r="O198" s="293">
        <f t="shared" si="13"/>
        <v>0</v>
      </c>
      <c r="P198" s="296"/>
    </row>
    <row r="199" spans="1:16" ht="26.55" hidden="1" customHeight="1" x14ac:dyDescent="0.3">
      <c r="A199" s="301"/>
      <c r="B199" s="290" t="s">
        <v>321</v>
      </c>
      <c r="C199" s="291"/>
      <c r="D199" s="297"/>
      <c r="E199" s="293">
        <f t="shared" si="11"/>
        <v>0</v>
      </c>
      <c r="F199" s="298">
        <f>IF(E199=1,data!$C$41*D199,0)</f>
        <v>0</v>
      </c>
      <c r="G199" s="334" t="s">
        <v>127</v>
      </c>
      <c r="H199" s="299">
        <f>IF($E199=1,IF($D199&lt;15,VLOOKUP(G199,data!$B$3:$E$32,2,0)*$D199,(VLOOKUP(G199,data!$B$3:$E$32,2,0)*14)+(VLOOKUP(G199,data!$B$3:$E$32,3,0))*($D199-14)),0)</f>
        <v>0</v>
      </c>
      <c r="I199" s="334" t="s">
        <v>127</v>
      </c>
      <c r="J199" s="299">
        <f>IF($E199=1,VLOOKUP(I199,data!$B$35:$D$39,2,0),0)</f>
        <v>0</v>
      </c>
      <c r="K199" s="300">
        <f>IF(AND(H199&lt;&gt;0,J199&lt;&gt;0)=FALSE,0,data!$C$43)</f>
        <v>0</v>
      </c>
      <c r="L199" s="338">
        <f t="shared" si="7"/>
        <v>0</v>
      </c>
      <c r="M199" s="293">
        <f t="shared" si="14"/>
        <v>0</v>
      </c>
      <c r="N199" s="293">
        <f t="shared" si="12"/>
        <v>0</v>
      </c>
      <c r="O199" s="293">
        <f t="shared" si="13"/>
        <v>0</v>
      </c>
      <c r="P199" s="296"/>
    </row>
    <row r="200" spans="1:16" ht="26.55" hidden="1" customHeight="1" x14ac:dyDescent="0.3">
      <c r="A200" s="301"/>
      <c r="B200" s="290" t="s">
        <v>322</v>
      </c>
      <c r="C200" s="291"/>
      <c r="D200" s="297"/>
      <c r="E200" s="293">
        <f t="shared" ref="E200:E263" si="15">IF(C200&gt;0,IF(D200&gt;0,1,0),0)</f>
        <v>0</v>
      </c>
      <c r="F200" s="298">
        <f>IF(E200=1,data!$C$41*D200,0)</f>
        <v>0</v>
      </c>
      <c r="G200" s="334" t="s">
        <v>127</v>
      </c>
      <c r="H200" s="299">
        <f>IF($E200=1,IF($D200&lt;15,VLOOKUP(G200,data!$B$3:$E$32,2,0)*$D200,(VLOOKUP(G200,data!$B$3:$E$32,2,0)*14)+(VLOOKUP(G200,data!$B$3:$E$32,3,0))*($D200-14)),0)</f>
        <v>0</v>
      </c>
      <c r="I200" s="334" t="s">
        <v>127</v>
      </c>
      <c r="J200" s="299">
        <f>IF($E200=1,VLOOKUP(I200,data!$B$35:$D$39,2,0),0)</f>
        <v>0</v>
      </c>
      <c r="K200" s="300">
        <f>IF(AND(H200&lt;&gt;0,J200&lt;&gt;0)=FALSE,0,data!$C$43)</f>
        <v>0</v>
      </c>
      <c r="L200" s="338">
        <f t="shared" si="7"/>
        <v>0</v>
      </c>
      <c r="M200" s="293">
        <f t="shared" si="14"/>
        <v>0</v>
      </c>
      <c r="N200" s="293">
        <f t="shared" ref="N200:N263" si="16">IF(M200=1,D200,0)</f>
        <v>0</v>
      </c>
      <c r="O200" s="293">
        <f t="shared" ref="O200:O263" si="17">IF(OR(G200="Spojené Království",G200="Norsko",G200="Island"),L200,0)</f>
        <v>0</v>
      </c>
      <c r="P200" s="296"/>
    </row>
    <row r="201" spans="1:16" ht="26.55" hidden="1" customHeight="1" x14ac:dyDescent="0.3">
      <c r="A201" s="301"/>
      <c r="B201" s="290" t="s">
        <v>323</v>
      </c>
      <c r="C201" s="291"/>
      <c r="D201" s="297"/>
      <c r="E201" s="293">
        <f t="shared" si="15"/>
        <v>0</v>
      </c>
      <c r="F201" s="298">
        <f>IF(E201=1,data!$C$41*D201,0)</f>
        <v>0</v>
      </c>
      <c r="G201" s="334" t="s">
        <v>127</v>
      </c>
      <c r="H201" s="299">
        <f>IF($E201=1,IF($D201&lt;15,VLOOKUP(G201,data!$B$3:$E$32,2,0)*$D201,(VLOOKUP(G201,data!$B$3:$E$32,2,0)*14)+(VLOOKUP(G201,data!$B$3:$E$32,3,0))*($D201-14)),0)</f>
        <v>0</v>
      </c>
      <c r="I201" s="334" t="s">
        <v>127</v>
      </c>
      <c r="J201" s="299">
        <f>IF($E201=1,VLOOKUP(I201,data!$B$35:$D$39,2,0),0)</f>
        <v>0</v>
      </c>
      <c r="K201" s="300">
        <f>IF(AND(H201&lt;&gt;0,J201&lt;&gt;0)=FALSE,0,data!$C$43)</f>
        <v>0</v>
      </c>
      <c r="L201" s="338">
        <f t="shared" si="7"/>
        <v>0</v>
      </c>
      <c r="M201" s="293">
        <f t="shared" si="14"/>
        <v>0</v>
      </c>
      <c r="N201" s="293">
        <f t="shared" si="16"/>
        <v>0</v>
      </c>
      <c r="O201" s="293">
        <f t="shared" si="17"/>
        <v>0</v>
      </c>
      <c r="P201" s="296"/>
    </row>
    <row r="202" spans="1:16" ht="26.55" hidden="1" customHeight="1" x14ac:dyDescent="0.3">
      <c r="A202" s="301"/>
      <c r="B202" s="290" t="s">
        <v>324</v>
      </c>
      <c r="C202" s="291"/>
      <c r="D202" s="297"/>
      <c r="E202" s="293">
        <f t="shared" si="15"/>
        <v>0</v>
      </c>
      <c r="F202" s="298">
        <f>IF(E202=1,data!$C$41*D202,0)</f>
        <v>0</v>
      </c>
      <c r="G202" s="334" t="s">
        <v>127</v>
      </c>
      <c r="H202" s="299">
        <f>IF($E202=1,IF($D202&lt;15,VLOOKUP(G202,data!$B$3:$E$32,2,0)*$D202,(VLOOKUP(G202,data!$B$3:$E$32,2,0)*14)+(VLOOKUP(G202,data!$B$3:$E$32,3,0))*($D202-14)),0)</f>
        <v>0</v>
      </c>
      <c r="I202" s="334" t="s">
        <v>127</v>
      </c>
      <c r="J202" s="299">
        <f>IF($E202=1,VLOOKUP(I202,data!$B$35:$D$39,2,0),0)</f>
        <v>0</v>
      </c>
      <c r="K202" s="300">
        <f>IF(AND(H202&lt;&gt;0,J202&lt;&gt;0)=FALSE,0,data!$C$43)</f>
        <v>0</v>
      </c>
      <c r="L202" s="338">
        <f t="shared" si="7"/>
        <v>0</v>
      </c>
      <c r="M202" s="293">
        <f t="shared" si="14"/>
        <v>0</v>
      </c>
      <c r="N202" s="293">
        <f t="shared" si="16"/>
        <v>0</v>
      </c>
      <c r="O202" s="293">
        <f t="shared" si="17"/>
        <v>0</v>
      </c>
      <c r="P202" s="296"/>
    </row>
    <row r="203" spans="1:16" ht="26.55" hidden="1" customHeight="1" x14ac:dyDescent="0.3">
      <c r="A203" s="301"/>
      <c r="B203" s="290" t="s">
        <v>325</v>
      </c>
      <c r="C203" s="291"/>
      <c r="D203" s="297"/>
      <c r="E203" s="293">
        <f t="shared" si="15"/>
        <v>0</v>
      </c>
      <c r="F203" s="298">
        <f>IF(E203=1,data!$C$41*D203,0)</f>
        <v>0</v>
      </c>
      <c r="G203" s="334" t="s">
        <v>127</v>
      </c>
      <c r="H203" s="299">
        <f>IF($E203=1,IF($D203&lt;15,VLOOKUP(G203,data!$B$3:$E$32,2,0)*$D203,(VLOOKUP(G203,data!$B$3:$E$32,2,0)*14)+(VLOOKUP(G203,data!$B$3:$E$32,3,0))*($D203-14)),0)</f>
        <v>0</v>
      </c>
      <c r="I203" s="334" t="s">
        <v>127</v>
      </c>
      <c r="J203" s="299">
        <f>IF($E203=1,VLOOKUP(I203,data!$B$35:$D$39,2,0),0)</f>
        <v>0</v>
      </c>
      <c r="K203" s="300">
        <f>IF(AND(H203&lt;&gt;0,J203&lt;&gt;0)=FALSE,0,data!$C$43)</f>
        <v>0</v>
      </c>
      <c r="L203" s="338">
        <f t="shared" si="7"/>
        <v>0</v>
      </c>
      <c r="M203" s="293">
        <f t="shared" si="14"/>
        <v>0</v>
      </c>
      <c r="N203" s="293">
        <f t="shared" si="16"/>
        <v>0</v>
      </c>
      <c r="O203" s="293">
        <f t="shared" si="17"/>
        <v>0</v>
      </c>
      <c r="P203" s="296"/>
    </row>
    <row r="204" spans="1:16" ht="26.55" hidden="1" customHeight="1" x14ac:dyDescent="0.3">
      <c r="A204" s="301"/>
      <c r="B204" s="290" t="s">
        <v>326</v>
      </c>
      <c r="C204" s="291"/>
      <c r="D204" s="297"/>
      <c r="E204" s="293">
        <f t="shared" si="15"/>
        <v>0</v>
      </c>
      <c r="F204" s="298">
        <f>IF(E204=1,data!$C$41*D204,0)</f>
        <v>0</v>
      </c>
      <c r="G204" s="334" t="s">
        <v>127</v>
      </c>
      <c r="H204" s="299">
        <f>IF($E204=1,IF($D204&lt;15,VLOOKUP(G204,data!$B$3:$E$32,2,0)*$D204,(VLOOKUP(G204,data!$B$3:$E$32,2,0)*14)+(VLOOKUP(G204,data!$B$3:$E$32,3,0))*($D204-14)),0)</f>
        <v>0</v>
      </c>
      <c r="I204" s="334" t="s">
        <v>127</v>
      </c>
      <c r="J204" s="299">
        <f>IF($E204=1,VLOOKUP(I204,data!$B$35:$D$39,2,0),0)</f>
        <v>0</v>
      </c>
      <c r="K204" s="300">
        <f>IF(AND(H204&lt;&gt;0,J204&lt;&gt;0)=FALSE,0,data!$C$43)</f>
        <v>0</v>
      </c>
      <c r="L204" s="338">
        <f t="shared" si="7"/>
        <v>0</v>
      </c>
      <c r="M204" s="293">
        <f t="shared" si="14"/>
        <v>0</v>
      </c>
      <c r="N204" s="293">
        <f t="shared" si="16"/>
        <v>0</v>
      </c>
      <c r="O204" s="293">
        <f t="shared" si="17"/>
        <v>0</v>
      </c>
      <c r="P204" s="296"/>
    </row>
    <row r="205" spans="1:16" ht="26.55" hidden="1" customHeight="1" x14ac:dyDescent="0.3">
      <c r="A205" s="301"/>
      <c r="B205" s="290" t="s">
        <v>327</v>
      </c>
      <c r="C205" s="291"/>
      <c r="D205" s="297"/>
      <c r="E205" s="293">
        <f t="shared" si="15"/>
        <v>0</v>
      </c>
      <c r="F205" s="298">
        <f>IF(E205=1,data!$C$41*D205,0)</f>
        <v>0</v>
      </c>
      <c r="G205" s="334" t="s">
        <v>127</v>
      </c>
      <c r="H205" s="299">
        <f>IF($E205=1,IF($D205&lt;15,VLOOKUP(G205,data!$B$3:$E$32,2,0)*$D205,(VLOOKUP(G205,data!$B$3:$E$32,2,0)*14)+(VLOOKUP(G205,data!$B$3:$E$32,3,0))*($D205-14)),0)</f>
        <v>0</v>
      </c>
      <c r="I205" s="334" t="s">
        <v>127</v>
      </c>
      <c r="J205" s="299">
        <f>IF($E205=1,VLOOKUP(I205,data!$B$35:$D$39,2,0),0)</f>
        <v>0</v>
      </c>
      <c r="K205" s="300">
        <f>IF(AND(H205&lt;&gt;0,J205&lt;&gt;0)=FALSE,0,data!$C$43)</f>
        <v>0</v>
      </c>
      <c r="L205" s="338">
        <f t="shared" si="7"/>
        <v>0</v>
      </c>
      <c r="M205" s="293">
        <f t="shared" si="14"/>
        <v>0</v>
      </c>
      <c r="N205" s="293">
        <f t="shared" si="16"/>
        <v>0</v>
      </c>
      <c r="O205" s="293">
        <f t="shared" si="17"/>
        <v>0</v>
      </c>
      <c r="P205" s="296"/>
    </row>
    <row r="206" spans="1:16" ht="26.55" hidden="1" customHeight="1" x14ac:dyDescent="0.3">
      <c r="A206" s="301"/>
      <c r="B206" s="290" t="s">
        <v>328</v>
      </c>
      <c r="C206" s="291"/>
      <c r="D206" s="297"/>
      <c r="E206" s="293">
        <f t="shared" si="15"/>
        <v>0</v>
      </c>
      <c r="F206" s="298">
        <f>IF(E206=1,data!$C$41*D206,0)</f>
        <v>0</v>
      </c>
      <c r="G206" s="334" t="s">
        <v>127</v>
      </c>
      <c r="H206" s="299">
        <f>IF($E206=1,IF($D206&lt;15,VLOOKUP(G206,data!$B$3:$E$32,2,0)*$D206,(VLOOKUP(G206,data!$B$3:$E$32,2,0)*14)+(VLOOKUP(G206,data!$B$3:$E$32,3,0))*($D206-14)),0)</f>
        <v>0</v>
      </c>
      <c r="I206" s="334" t="s">
        <v>127</v>
      </c>
      <c r="J206" s="299">
        <f>IF($E206=1,VLOOKUP(I206,data!$B$35:$D$39,2,0),0)</f>
        <v>0</v>
      </c>
      <c r="K206" s="300">
        <f>IF(AND(H206&lt;&gt;0,J206&lt;&gt;0)=FALSE,0,data!$C$43)</f>
        <v>0</v>
      </c>
      <c r="L206" s="338">
        <f t="shared" si="7"/>
        <v>0</v>
      </c>
      <c r="M206" s="293">
        <f t="shared" si="14"/>
        <v>0</v>
      </c>
      <c r="N206" s="293">
        <f t="shared" si="16"/>
        <v>0</v>
      </c>
      <c r="O206" s="293">
        <f t="shared" si="17"/>
        <v>0</v>
      </c>
      <c r="P206" s="296"/>
    </row>
    <row r="207" spans="1:16" ht="26.55" hidden="1" customHeight="1" x14ac:dyDescent="0.3">
      <c r="A207" s="301"/>
      <c r="B207" s="290" t="s">
        <v>329</v>
      </c>
      <c r="C207" s="291"/>
      <c r="D207" s="297"/>
      <c r="E207" s="293">
        <f t="shared" si="15"/>
        <v>0</v>
      </c>
      <c r="F207" s="298">
        <f>IF(E207=1,data!$C$41*D207,0)</f>
        <v>0</v>
      </c>
      <c r="G207" s="334" t="s">
        <v>127</v>
      </c>
      <c r="H207" s="299">
        <f>IF($E207=1,IF($D207&lt;15,VLOOKUP(G207,data!$B$3:$E$32,2,0)*$D207,(VLOOKUP(G207,data!$B$3:$E$32,2,0)*14)+(VLOOKUP(G207,data!$B$3:$E$32,3,0))*($D207-14)),0)</f>
        <v>0</v>
      </c>
      <c r="I207" s="334" t="s">
        <v>127</v>
      </c>
      <c r="J207" s="299">
        <f>IF($E207=1,VLOOKUP(I207,data!$B$35:$D$39,2,0),0)</f>
        <v>0</v>
      </c>
      <c r="K207" s="300">
        <f>IF(AND(H207&lt;&gt;0,J207&lt;&gt;0)=FALSE,0,data!$C$43)</f>
        <v>0</v>
      </c>
      <c r="L207" s="338">
        <f t="shared" si="7"/>
        <v>0</v>
      </c>
      <c r="M207" s="293">
        <f t="shared" si="14"/>
        <v>0</v>
      </c>
      <c r="N207" s="293">
        <f t="shared" si="16"/>
        <v>0</v>
      </c>
      <c r="O207" s="293">
        <f t="shared" si="17"/>
        <v>0</v>
      </c>
      <c r="P207" s="296"/>
    </row>
    <row r="208" spans="1:16" ht="26.55" hidden="1" customHeight="1" x14ac:dyDescent="0.3">
      <c r="A208" s="301"/>
      <c r="B208" s="290" t="s">
        <v>330</v>
      </c>
      <c r="C208" s="291"/>
      <c r="D208" s="297"/>
      <c r="E208" s="293">
        <f t="shared" si="15"/>
        <v>0</v>
      </c>
      <c r="F208" s="298">
        <f>IF(E208=1,data!$C$41*D208,0)</f>
        <v>0</v>
      </c>
      <c r="G208" s="334" t="s">
        <v>127</v>
      </c>
      <c r="H208" s="299">
        <f>IF($E208=1,IF($D208&lt;15,VLOOKUP(G208,data!$B$3:$E$32,2,0)*$D208,(VLOOKUP(G208,data!$B$3:$E$32,2,0)*14)+(VLOOKUP(G208,data!$B$3:$E$32,3,0))*($D208-14)),0)</f>
        <v>0</v>
      </c>
      <c r="I208" s="334" t="s">
        <v>127</v>
      </c>
      <c r="J208" s="299">
        <f>IF($E208=1,VLOOKUP(I208,data!$B$35:$D$39,2,0),0)</f>
        <v>0</v>
      </c>
      <c r="K208" s="300">
        <f>IF(AND(H208&lt;&gt;0,J208&lt;&gt;0)=FALSE,0,data!$C$43)</f>
        <v>0</v>
      </c>
      <c r="L208" s="338">
        <f t="shared" si="7"/>
        <v>0</v>
      </c>
      <c r="M208" s="293">
        <f t="shared" ref="M208:M271" si="18">IF(L208&gt;0,1,0)</f>
        <v>0</v>
      </c>
      <c r="N208" s="293">
        <f t="shared" si="16"/>
        <v>0</v>
      </c>
      <c r="O208" s="293">
        <f t="shared" si="17"/>
        <v>0</v>
      </c>
      <c r="P208" s="296"/>
    </row>
    <row r="209" spans="1:16" ht="26.55" hidden="1" customHeight="1" x14ac:dyDescent="0.3">
      <c r="A209" s="301"/>
      <c r="B209" s="290" t="s">
        <v>331</v>
      </c>
      <c r="C209" s="291"/>
      <c r="D209" s="297"/>
      <c r="E209" s="293">
        <f t="shared" si="15"/>
        <v>0</v>
      </c>
      <c r="F209" s="298">
        <f>IF(E209=1,data!$C$41*D209,0)</f>
        <v>0</v>
      </c>
      <c r="G209" s="334" t="s">
        <v>127</v>
      </c>
      <c r="H209" s="299">
        <f>IF($E209=1,IF($D209&lt;15,VLOOKUP(G209,data!$B$3:$E$32,2,0)*$D209,(VLOOKUP(G209,data!$B$3:$E$32,2,0)*14)+(VLOOKUP(G209,data!$B$3:$E$32,3,0))*($D209-14)),0)</f>
        <v>0</v>
      </c>
      <c r="I209" s="334" t="s">
        <v>127</v>
      </c>
      <c r="J209" s="299">
        <f>IF($E209=1,VLOOKUP(I209,data!$B$35:$D$39,2,0),0)</f>
        <v>0</v>
      </c>
      <c r="K209" s="300">
        <f>IF(AND(H209&lt;&gt;0,J209&lt;&gt;0)=FALSE,0,data!$C$43)</f>
        <v>0</v>
      </c>
      <c r="L209" s="338">
        <f t="shared" si="7"/>
        <v>0</v>
      </c>
      <c r="M209" s="293">
        <f t="shared" si="18"/>
        <v>0</v>
      </c>
      <c r="N209" s="293">
        <f t="shared" si="16"/>
        <v>0</v>
      </c>
      <c r="O209" s="293">
        <f t="shared" si="17"/>
        <v>0</v>
      </c>
      <c r="P209" s="296"/>
    </row>
    <row r="210" spans="1:16" ht="26.55" hidden="1" customHeight="1" x14ac:dyDescent="0.3">
      <c r="A210" s="301"/>
      <c r="B210" s="290" t="s">
        <v>332</v>
      </c>
      <c r="C210" s="291"/>
      <c r="D210" s="297"/>
      <c r="E210" s="293">
        <f t="shared" si="15"/>
        <v>0</v>
      </c>
      <c r="F210" s="298">
        <f>IF(E210=1,data!$C$41*D210,0)</f>
        <v>0</v>
      </c>
      <c r="G210" s="334" t="s">
        <v>127</v>
      </c>
      <c r="H210" s="299">
        <f>IF($E210=1,IF($D210&lt;15,VLOOKUP(G210,data!$B$3:$E$32,2,0)*$D210,(VLOOKUP(G210,data!$B$3:$E$32,2,0)*14)+(VLOOKUP(G210,data!$B$3:$E$32,3,0))*($D210-14)),0)</f>
        <v>0</v>
      </c>
      <c r="I210" s="334" t="s">
        <v>127</v>
      </c>
      <c r="J210" s="299">
        <f>IF($E210=1,VLOOKUP(I210,data!$B$35:$D$39,2,0),0)</f>
        <v>0</v>
      </c>
      <c r="K210" s="300">
        <f>IF(AND(H210&lt;&gt;0,J210&lt;&gt;0)=FALSE,0,data!$C$43)</f>
        <v>0</v>
      </c>
      <c r="L210" s="338">
        <f t="shared" si="7"/>
        <v>0</v>
      </c>
      <c r="M210" s="293">
        <f t="shared" si="18"/>
        <v>0</v>
      </c>
      <c r="N210" s="293">
        <f t="shared" si="16"/>
        <v>0</v>
      </c>
      <c r="O210" s="293">
        <f t="shared" si="17"/>
        <v>0</v>
      </c>
      <c r="P210" s="296"/>
    </row>
    <row r="211" spans="1:16" ht="26.55" hidden="1" customHeight="1" x14ac:dyDescent="0.3">
      <c r="A211" s="301"/>
      <c r="B211" s="290" t="s">
        <v>333</v>
      </c>
      <c r="C211" s="291"/>
      <c r="D211" s="297"/>
      <c r="E211" s="293">
        <f t="shared" si="15"/>
        <v>0</v>
      </c>
      <c r="F211" s="298">
        <f>IF(E211=1,data!$C$41*D211,0)</f>
        <v>0</v>
      </c>
      <c r="G211" s="334" t="s">
        <v>127</v>
      </c>
      <c r="H211" s="299">
        <f>IF($E211=1,IF($D211&lt;15,VLOOKUP(G211,data!$B$3:$E$32,2,0)*$D211,(VLOOKUP(G211,data!$B$3:$E$32,2,0)*14)+(VLOOKUP(G211,data!$B$3:$E$32,3,0))*($D211-14)),0)</f>
        <v>0</v>
      </c>
      <c r="I211" s="334" t="s">
        <v>127</v>
      </c>
      <c r="J211" s="299">
        <f>IF($E211=1,VLOOKUP(I211,data!$B$35:$D$39,2,0),0)</f>
        <v>0</v>
      </c>
      <c r="K211" s="300">
        <f>IF(AND(H211&lt;&gt;0,J211&lt;&gt;0)=FALSE,0,data!$C$43)</f>
        <v>0</v>
      </c>
      <c r="L211" s="338">
        <f t="shared" si="7"/>
        <v>0</v>
      </c>
      <c r="M211" s="293">
        <f t="shared" si="18"/>
        <v>0</v>
      </c>
      <c r="N211" s="293">
        <f t="shared" si="16"/>
        <v>0</v>
      </c>
      <c r="O211" s="293">
        <f t="shared" si="17"/>
        <v>0</v>
      </c>
      <c r="P211" s="296"/>
    </row>
    <row r="212" spans="1:16" ht="26.55" hidden="1" customHeight="1" x14ac:dyDescent="0.3">
      <c r="A212" s="301"/>
      <c r="B212" s="290" t="s">
        <v>334</v>
      </c>
      <c r="C212" s="291"/>
      <c r="D212" s="297"/>
      <c r="E212" s="293">
        <f t="shared" si="15"/>
        <v>0</v>
      </c>
      <c r="F212" s="298">
        <f>IF(E212=1,data!$C$41*D212,0)</f>
        <v>0</v>
      </c>
      <c r="G212" s="334" t="s">
        <v>127</v>
      </c>
      <c r="H212" s="299">
        <f>IF($E212=1,IF($D212&lt;15,VLOOKUP(G212,data!$B$3:$E$32,2,0)*$D212,(VLOOKUP(G212,data!$B$3:$E$32,2,0)*14)+(VLOOKUP(G212,data!$B$3:$E$32,3,0))*($D212-14)),0)</f>
        <v>0</v>
      </c>
      <c r="I212" s="334" t="s">
        <v>127</v>
      </c>
      <c r="J212" s="299">
        <f>IF($E212=1,VLOOKUP(I212,data!$B$35:$D$39,2,0),0)</f>
        <v>0</v>
      </c>
      <c r="K212" s="300">
        <f>IF(AND(H212&lt;&gt;0,J212&lt;&gt;0)=FALSE,0,data!$C$43)</f>
        <v>0</v>
      </c>
      <c r="L212" s="338">
        <f t="shared" si="7"/>
        <v>0</v>
      </c>
      <c r="M212" s="293">
        <f t="shared" si="18"/>
        <v>0</v>
      </c>
      <c r="N212" s="293">
        <f t="shared" si="16"/>
        <v>0</v>
      </c>
      <c r="O212" s="293">
        <f t="shared" si="17"/>
        <v>0</v>
      </c>
      <c r="P212" s="296"/>
    </row>
    <row r="213" spans="1:16" ht="26.55" hidden="1" customHeight="1" x14ac:dyDescent="0.3">
      <c r="A213" s="301"/>
      <c r="B213" s="290" t="s">
        <v>335</v>
      </c>
      <c r="C213" s="291"/>
      <c r="D213" s="297"/>
      <c r="E213" s="293">
        <f t="shared" si="15"/>
        <v>0</v>
      </c>
      <c r="F213" s="298">
        <f>IF(E213=1,data!$C$41*D213,0)</f>
        <v>0</v>
      </c>
      <c r="G213" s="334" t="s">
        <v>127</v>
      </c>
      <c r="H213" s="299">
        <f>IF($E213=1,IF($D213&lt;15,VLOOKUP(G213,data!$B$3:$E$32,2,0)*$D213,(VLOOKUP(G213,data!$B$3:$E$32,2,0)*14)+(VLOOKUP(G213,data!$B$3:$E$32,3,0))*($D213-14)),0)</f>
        <v>0</v>
      </c>
      <c r="I213" s="334" t="s">
        <v>127</v>
      </c>
      <c r="J213" s="299">
        <f>IF($E213=1,VLOOKUP(I213,data!$B$35:$D$39,2,0),0)</f>
        <v>0</v>
      </c>
      <c r="K213" s="300">
        <f>IF(AND(H213&lt;&gt;0,J213&lt;&gt;0)=FALSE,0,data!$C$43)</f>
        <v>0</v>
      </c>
      <c r="L213" s="338">
        <f t="shared" si="7"/>
        <v>0</v>
      </c>
      <c r="M213" s="293">
        <f t="shared" si="18"/>
        <v>0</v>
      </c>
      <c r="N213" s="293">
        <f t="shared" si="16"/>
        <v>0</v>
      </c>
      <c r="O213" s="293">
        <f t="shared" si="17"/>
        <v>0</v>
      </c>
      <c r="P213" s="296"/>
    </row>
    <row r="214" spans="1:16" ht="26.55" hidden="1" customHeight="1" x14ac:dyDescent="0.3">
      <c r="A214" s="301"/>
      <c r="B214" s="290" t="s">
        <v>336</v>
      </c>
      <c r="C214" s="291"/>
      <c r="D214" s="297"/>
      <c r="E214" s="293">
        <f t="shared" si="15"/>
        <v>0</v>
      </c>
      <c r="F214" s="298">
        <f>IF(E214=1,data!$C$41*D214,0)</f>
        <v>0</v>
      </c>
      <c r="G214" s="334" t="s">
        <v>127</v>
      </c>
      <c r="H214" s="299">
        <f>IF($E214=1,IF($D214&lt;15,VLOOKUP(G214,data!$B$3:$E$32,2,0)*$D214,(VLOOKUP(G214,data!$B$3:$E$32,2,0)*14)+(VLOOKUP(G214,data!$B$3:$E$32,3,0))*($D214-14)),0)</f>
        <v>0</v>
      </c>
      <c r="I214" s="334" t="s">
        <v>127</v>
      </c>
      <c r="J214" s="299">
        <f>IF($E214=1,VLOOKUP(I214,data!$B$35:$D$39,2,0),0)</f>
        <v>0</v>
      </c>
      <c r="K214" s="300">
        <f>IF(AND(H214&lt;&gt;0,J214&lt;&gt;0)=FALSE,0,data!$C$43)</f>
        <v>0</v>
      </c>
      <c r="L214" s="338">
        <f t="shared" si="7"/>
        <v>0</v>
      </c>
      <c r="M214" s="293">
        <f t="shared" si="18"/>
        <v>0</v>
      </c>
      <c r="N214" s="293">
        <f t="shared" si="16"/>
        <v>0</v>
      </c>
      <c r="O214" s="293">
        <f t="shared" si="17"/>
        <v>0</v>
      </c>
      <c r="P214" s="296"/>
    </row>
    <row r="215" spans="1:16" ht="26.55" hidden="1" customHeight="1" x14ac:dyDescent="0.3">
      <c r="A215" s="301"/>
      <c r="B215" s="290" t="s">
        <v>337</v>
      </c>
      <c r="C215" s="291"/>
      <c r="D215" s="297"/>
      <c r="E215" s="293">
        <f t="shared" si="15"/>
        <v>0</v>
      </c>
      <c r="F215" s="298">
        <f>IF(E215=1,data!$C$41*D215,0)</f>
        <v>0</v>
      </c>
      <c r="G215" s="334" t="s">
        <v>127</v>
      </c>
      <c r="H215" s="299">
        <f>IF($E215=1,IF($D215&lt;15,VLOOKUP(G215,data!$B$3:$E$32,2,0)*$D215,(VLOOKUP(G215,data!$B$3:$E$32,2,0)*14)+(VLOOKUP(G215,data!$B$3:$E$32,3,0))*($D215-14)),0)</f>
        <v>0</v>
      </c>
      <c r="I215" s="334" t="s">
        <v>127</v>
      </c>
      <c r="J215" s="299">
        <f>IF($E215=1,VLOOKUP(I215,data!$B$35:$D$39,2,0),0)</f>
        <v>0</v>
      </c>
      <c r="K215" s="300">
        <f>IF(AND(H215&lt;&gt;0,J215&lt;&gt;0)=FALSE,0,data!$C$43)</f>
        <v>0</v>
      </c>
      <c r="L215" s="338">
        <f t="shared" si="7"/>
        <v>0</v>
      </c>
      <c r="M215" s="293">
        <f t="shared" si="18"/>
        <v>0</v>
      </c>
      <c r="N215" s="293">
        <f t="shared" si="16"/>
        <v>0</v>
      </c>
      <c r="O215" s="293">
        <f t="shared" si="17"/>
        <v>0</v>
      </c>
      <c r="P215" s="296"/>
    </row>
    <row r="216" spans="1:16" ht="26.55" hidden="1" customHeight="1" x14ac:dyDescent="0.3">
      <c r="A216" s="301"/>
      <c r="B216" s="290" t="s">
        <v>338</v>
      </c>
      <c r="C216" s="291"/>
      <c r="D216" s="297"/>
      <c r="E216" s="293">
        <f t="shared" si="15"/>
        <v>0</v>
      </c>
      <c r="F216" s="298">
        <f>IF(E216=1,data!$C$41*D216,0)</f>
        <v>0</v>
      </c>
      <c r="G216" s="334" t="s">
        <v>127</v>
      </c>
      <c r="H216" s="299">
        <f>IF($E216=1,IF($D216&lt;15,VLOOKUP(G216,data!$B$3:$E$32,2,0)*$D216,(VLOOKUP(G216,data!$B$3:$E$32,2,0)*14)+(VLOOKUP(G216,data!$B$3:$E$32,3,0))*($D216-14)),0)</f>
        <v>0</v>
      </c>
      <c r="I216" s="334" t="s">
        <v>127</v>
      </c>
      <c r="J216" s="299">
        <f>IF($E216=1,VLOOKUP(I216,data!$B$35:$D$39,2,0),0)</f>
        <v>0</v>
      </c>
      <c r="K216" s="300">
        <f>IF(AND(H216&lt;&gt;0,J216&lt;&gt;0)=FALSE,0,data!$C$43)</f>
        <v>0</v>
      </c>
      <c r="L216" s="338">
        <f t="shared" si="7"/>
        <v>0</v>
      </c>
      <c r="M216" s="293">
        <f t="shared" si="18"/>
        <v>0</v>
      </c>
      <c r="N216" s="293">
        <f t="shared" si="16"/>
        <v>0</v>
      </c>
      <c r="O216" s="293">
        <f t="shared" si="17"/>
        <v>0</v>
      </c>
      <c r="P216" s="296"/>
    </row>
    <row r="217" spans="1:16" ht="26.55" hidden="1" customHeight="1" x14ac:dyDescent="0.3">
      <c r="A217" s="301"/>
      <c r="B217" s="290" t="s">
        <v>339</v>
      </c>
      <c r="C217" s="291"/>
      <c r="D217" s="297"/>
      <c r="E217" s="293">
        <f t="shared" si="15"/>
        <v>0</v>
      </c>
      <c r="F217" s="298">
        <f>IF(E217=1,data!$C$41*D217,0)</f>
        <v>0</v>
      </c>
      <c r="G217" s="334" t="s">
        <v>127</v>
      </c>
      <c r="H217" s="299">
        <f>IF($E217=1,IF($D217&lt;15,VLOOKUP(G217,data!$B$3:$E$32,2,0)*$D217,(VLOOKUP(G217,data!$B$3:$E$32,2,0)*14)+(VLOOKUP(G217,data!$B$3:$E$32,3,0))*($D217-14)),0)</f>
        <v>0</v>
      </c>
      <c r="I217" s="334" t="s">
        <v>127</v>
      </c>
      <c r="J217" s="299">
        <f>IF($E217=1,VLOOKUP(I217,data!$B$35:$D$39,2,0),0)</f>
        <v>0</v>
      </c>
      <c r="K217" s="300">
        <f>IF(AND(H217&lt;&gt;0,J217&lt;&gt;0)=FALSE,0,data!$C$43)</f>
        <v>0</v>
      </c>
      <c r="L217" s="338">
        <f t="shared" si="7"/>
        <v>0</v>
      </c>
      <c r="M217" s="293">
        <f t="shared" si="18"/>
        <v>0</v>
      </c>
      <c r="N217" s="293">
        <f t="shared" si="16"/>
        <v>0</v>
      </c>
      <c r="O217" s="293">
        <f t="shared" si="17"/>
        <v>0</v>
      </c>
      <c r="P217" s="296"/>
    </row>
    <row r="218" spans="1:16" ht="26.55" hidden="1" customHeight="1" x14ac:dyDescent="0.3">
      <c r="A218" s="301"/>
      <c r="B218" s="290" t="s">
        <v>340</v>
      </c>
      <c r="C218" s="291"/>
      <c r="D218" s="297"/>
      <c r="E218" s="293">
        <f t="shared" si="15"/>
        <v>0</v>
      </c>
      <c r="F218" s="298">
        <f>IF(E218=1,data!$C$41*D218,0)</f>
        <v>0</v>
      </c>
      <c r="G218" s="334" t="s">
        <v>127</v>
      </c>
      <c r="H218" s="299">
        <f>IF($E218=1,IF($D218&lt;15,VLOOKUP(G218,data!$B$3:$E$32,2,0)*$D218,(VLOOKUP(G218,data!$B$3:$E$32,2,0)*14)+(VLOOKUP(G218,data!$B$3:$E$32,3,0))*($D218-14)),0)</f>
        <v>0</v>
      </c>
      <c r="I218" s="334" t="s">
        <v>127</v>
      </c>
      <c r="J218" s="299">
        <f>IF($E218=1,VLOOKUP(I218,data!$B$35:$D$39,2,0),0)</f>
        <v>0</v>
      </c>
      <c r="K218" s="300">
        <f>IF(AND(H218&lt;&gt;0,J218&lt;&gt;0)=FALSE,0,data!$C$43)</f>
        <v>0</v>
      </c>
      <c r="L218" s="338">
        <f t="shared" si="7"/>
        <v>0</v>
      </c>
      <c r="M218" s="293">
        <f t="shared" si="18"/>
        <v>0</v>
      </c>
      <c r="N218" s="293">
        <f t="shared" si="16"/>
        <v>0</v>
      </c>
      <c r="O218" s="293">
        <f t="shared" si="17"/>
        <v>0</v>
      </c>
      <c r="P218" s="296"/>
    </row>
    <row r="219" spans="1:16" ht="26.55" hidden="1" customHeight="1" x14ac:dyDescent="0.3">
      <c r="A219" s="301"/>
      <c r="B219" s="290" t="s">
        <v>341</v>
      </c>
      <c r="C219" s="291"/>
      <c r="D219" s="297"/>
      <c r="E219" s="293">
        <f t="shared" si="15"/>
        <v>0</v>
      </c>
      <c r="F219" s="298">
        <f>IF(E219=1,data!$C$41*D219,0)</f>
        <v>0</v>
      </c>
      <c r="G219" s="334" t="s">
        <v>127</v>
      </c>
      <c r="H219" s="299">
        <f>IF($E219=1,IF($D219&lt;15,VLOOKUP(G219,data!$B$3:$E$32,2,0)*$D219,(VLOOKUP(G219,data!$B$3:$E$32,2,0)*14)+(VLOOKUP(G219,data!$B$3:$E$32,3,0))*($D219-14)),0)</f>
        <v>0</v>
      </c>
      <c r="I219" s="334" t="s">
        <v>127</v>
      </c>
      <c r="J219" s="299">
        <f>IF($E219=1,VLOOKUP(I219,data!$B$35:$D$39,2,0),0)</f>
        <v>0</v>
      </c>
      <c r="K219" s="300">
        <f>IF(AND(H219&lt;&gt;0,J219&lt;&gt;0)=FALSE,0,data!$C$43)</f>
        <v>0</v>
      </c>
      <c r="L219" s="338">
        <f t="shared" si="7"/>
        <v>0</v>
      </c>
      <c r="M219" s="293">
        <f t="shared" si="18"/>
        <v>0</v>
      </c>
      <c r="N219" s="293">
        <f t="shared" si="16"/>
        <v>0</v>
      </c>
      <c r="O219" s="293">
        <f t="shared" si="17"/>
        <v>0</v>
      </c>
      <c r="P219" s="296"/>
    </row>
    <row r="220" spans="1:16" ht="26.55" hidden="1" customHeight="1" x14ac:dyDescent="0.3">
      <c r="A220" s="301"/>
      <c r="B220" s="290" t="s">
        <v>342</v>
      </c>
      <c r="C220" s="291"/>
      <c r="D220" s="297"/>
      <c r="E220" s="293">
        <f t="shared" si="15"/>
        <v>0</v>
      </c>
      <c r="F220" s="298">
        <f>IF(E220=1,data!$C$41*D220,0)</f>
        <v>0</v>
      </c>
      <c r="G220" s="334" t="s">
        <v>127</v>
      </c>
      <c r="H220" s="299">
        <f>IF($E220=1,IF($D220&lt;15,VLOOKUP(G220,data!$B$3:$E$32,2,0)*$D220,(VLOOKUP(G220,data!$B$3:$E$32,2,0)*14)+(VLOOKUP(G220,data!$B$3:$E$32,3,0))*($D220-14)),0)</f>
        <v>0</v>
      </c>
      <c r="I220" s="334" t="s">
        <v>127</v>
      </c>
      <c r="J220" s="299">
        <f>IF($E220=1,VLOOKUP(I220,data!$B$35:$D$39,2,0),0)</f>
        <v>0</v>
      </c>
      <c r="K220" s="300">
        <f>IF(AND(H220&lt;&gt;0,J220&lt;&gt;0)=FALSE,0,data!$C$43)</f>
        <v>0</v>
      </c>
      <c r="L220" s="338">
        <f t="shared" si="7"/>
        <v>0</v>
      </c>
      <c r="M220" s="293">
        <f t="shared" si="18"/>
        <v>0</v>
      </c>
      <c r="N220" s="293">
        <f t="shared" si="16"/>
        <v>0</v>
      </c>
      <c r="O220" s="293">
        <f t="shared" si="17"/>
        <v>0</v>
      </c>
      <c r="P220" s="296"/>
    </row>
    <row r="221" spans="1:16" ht="26.55" hidden="1" customHeight="1" x14ac:dyDescent="0.3">
      <c r="A221" s="301"/>
      <c r="B221" s="290" t="s">
        <v>343</v>
      </c>
      <c r="C221" s="291"/>
      <c r="D221" s="297"/>
      <c r="E221" s="293">
        <f t="shared" si="15"/>
        <v>0</v>
      </c>
      <c r="F221" s="298">
        <f>IF(E221=1,data!$C$41*D221,0)</f>
        <v>0</v>
      </c>
      <c r="G221" s="334" t="s">
        <v>127</v>
      </c>
      <c r="H221" s="299">
        <f>IF($E221=1,IF($D221&lt;15,VLOOKUP(G221,data!$B$3:$E$32,2,0)*$D221,(VLOOKUP(G221,data!$B$3:$E$32,2,0)*14)+(VLOOKUP(G221,data!$B$3:$E$32,3,0))*($D221-14)),0)</f>
        <v>0</v>
      </c>
      <c r="I221" s="334" t="s">
        <v>127</v>
      </c>
      <c r="J221" s="299">
        <f>IF($E221=1,VLOOKUP(I221,data!$B$35:$D$39,2,0),0)</f>
        <v>0</v>
      </c>
      <c r="K221" s="300">
        <f>IF(AND(H221&lt;&gt;0,J221&lt;&gt;0)=FALSE,0,data!$C$43)</f>
        <v>0</v>
      </c>
      <c r="L221" s="338">
        <f t="shared" si="7"/>
        <v>0</v>
      </c>
      <c r="M221" s="293">
        <f t="shared" si="18"/>
        <v>0</v>
      </c>
      <c r="N221" s="293">
        <f t="shared" si="16"/>
        <v>0</v>
      </c>
      <c r="O221" s="293">
        <f t="shared" si="17"/>
        <v>0</v>
      </c>
      <c r="P221" s="296"/>
    </row>
    <row r="222" spans="1:16" ht="26.55" hidden="1" customHeight="1" x14ac:dyDescent="0.3">
      <c r="A222" s="301"/>
      <c r="B222" s="290" t="s">
        <v>344</v>
      </c>
      <c r="C222" s="291"/>
      <c r="D222" s="297"/>
      <c r="E222" s="293">
        <f t="shared" si="15"/>
        <v>0</v>
      </c>
      <c r="F222" s="298">
        <f>IF(E222=1,data!$C$41*D222,0)</f>
        <v>0</v>
      </c>
      <c r="G222" s="334" t="s">
        <v>127</v>
      </c>
      <c r="H222" s="299">
        <f>IF($E222=1,IF($D222&lt;15,VLOOKUP(G222,data!$B$3:$E$32,2,0)*$D222,(VLOOKUP(G222,data!$B$3:$E$32,2,0)*14)+(VLOOKUP(G222,data!$B$3:$E$32,3,0))*($D222-14)),0)</f>
        <v>0</v>
      </c>
      <c r="I222" s="334" t="s">
        <v>127</v>
      </c>
      <c r="J222" s="299">
        <f>IF($E222=1,VLOOKUP(I222,data!$B$35:$D$39,2,0),0)</f>
        <v>0</v>
      </c>
      <c r="K222" s="300">
        <f>IF(AND(H222&lt;&gt;0,J222&lt;&gt;0)=FALSE,0,data!$C$43)</f>
        <v>0</v>
      </c>
      <c r="L222" s="338">
        <f t="shared" si="7"/>
        <v>0</v>
      </c>
      <c r="M222" s="293">
        <f t="shared" si="18"/>
        <v>0</v>
      </c>
      <c r="N222" s="293">
        <f t="shared" si="16"/>
        <v>0</v>
      </c>
      <c r="O222" s="293">
        <f t="shared" si="17"/>
        <v>0</v>
      </c>
      <c r="P222" s="296"/>
    </row>
    <row r="223" spans="1:16" ht="26.55" hidden="1" customHeight="1" x14ac:dyDescent="0.3">
      <c r="A223" s="301"/>
      <c r="B223" s="290" t="s">
        <v>345</v>
      </c>
      <c r="C223" s="291"/>
      <c r="D223" s="297"/>
      <c r="E223" s="293">
        <f t="shared" si="15"/>
        <v>0</v>
      </c>
      <c r="F223" s="298">
        <f>IF(E223=1,data!$C$41*D223,0)</f>
        <v>0</v>
      </c>
      <c r="G223" s="334" t="s">
        <v>127</v>
      </c>
      <c r="H223" s="299">
        <f>IF($E223=1,IF($D223&lt;15,VLOOKUP(G223,data!$B$3:$E$32,2,0)*$D223,(VLOOKUP(G223,data!$B$3:$E$32,2,0)*14)+(VLOOKUP(G223,data!$B$3:$E$32,3,0))*($D223-14)),0)</f>
        <v>0</v>
      </c>
      <c r="I223" s="334" t="s">
        <v>127</v>
      </c>
      <c r="J223" s="299">
        <f>IF($E223=1,VLOOKUP(I223,data!$B$35:$D$39,2,0),0)</f>
        <v>0</v>
      </c>
      <c r="K223" s="300">
        <f>IF(AND(H223&lt;&gt;0,J223&lt;&gt;0)=FALSE,0,data!$C$43)</f>
        <v>0</v>
      </c>
      <c r="L223" s="338">
        <f t="shared" si="7"/>
        <v>0</v>
      </c>
      <c r="M223" s="293">
        <f t="shared" si="18"/>
        <v>0</v>
      </c>
      <c r="N223" s="293">
        <f t="shared" si="16"/>
        <v>0</v>
      </c>
      <c r="O223" s="293">
        <f t="shared" si="17"/>
        <v>0</v>
      </c>
      <c r="P223" s="296"/>
    </row>
    <row r="224" spans="1:16" ht="26.55" hidden="1" customHeight="1" x14ac:dyDescent="0.3">
      <c r="A224" s="301"/>
      <c r="B224" s="290" t="s">
        <v>346</v>
      </c>
      <c r="C224" s="291"/>
      <c r="D224" s="297"/>
      <c r="E224" s="293">
        <f t="shared" si="15"/>
        <v>0</v>
      </c>
      <c r="F224" s="298">
        <f>IF(E224=1,data!$C$41*D224,0)</f>
        <v>0</v>
      </c>
      <c r="G224" s="334" t="s">
        <v>127</v>
      </c>
      <c r="H224" s="299">
        <f>IF($E224=1,IF($D224&lt;15,VLOOKUP(G224,data!$B$3:$E$32,2,0)*$D224,(VLOOKUP(G224,data!$B$3:$E$32,2,0)*14)+(VLOOKUP(G224,data!$B$3:$E$32,3,0))*($D224-14)),0)</f>
        <v>0</v>
      </c>
      <c r="I224" s="334" t="s">
        <v>127</v>
      </c>
      <c r="J224" s="299">
        <f>IF($E224=1,VLOOKUP(I224,data!$B$35:$D$39,2,0),0)</f>
        <v>0</v>
      </c>
      <c r="K224" s="300">
        <f>IF(AND(H224&lt;&gt;0,J224&lt;&gt;0)=FALSE,0,data!$C$43)</f>
        <v>0</v>
      </c>
      <c r="L224" s="338">
        <f t="shared" si="7"/>
        <v>0</v>
      </c>
      <c r="M224" s="293">
        <f t="shared" si="18"/>
        <v>0</v>
      </c>
      <c r="N224" s="293">
        <f t="shared" si="16"/>
        <v>0</v>
      </c>
      <c r="O224" s="293">
        <f t="shared" si="17"/>
        <v>0</v>
      </c>
      <c r="P224" s="296"/>
    </row>
    <row r="225" spans="1:16" ht="26.55" hidden="1" customHeight="1" x14ac:dyDescent="0.3">
      <c r="A225" s="301"/>
      <c r="B225" s="290" t="s">
        <v>347</v>
      </c>
      <c r="C225" s="291"/>
      <c r="D225" s="297"/>
      <c r="E225" s="293">
        <f t="shared" si="15"/>
        <v>0</v>
      </c>
      <c r="F225" s="298">
        <f>IF(E225=1,data!$C$41*D225,0)</f>
        <v>0</v>
      </c>
      <c r="G225" s="334" t="s">
        <v>127</v>
      </c>
      <c r="H225" s="299">
        <f>IF($E225=1,IF($D225&lt;15,VLOOKUP(G225,data!$B$3:$E$32,2,0)*$D225,(VLOOKUP(G225,data!$B$3:$E$32,2,0)*14)+(VLOOKUP(G225,data!$B$3:$E$32,3,0))*($D225-14)),0)</f>
        <v>0</v>
      </c>
      <c r="I225" s="334" t="s">
        <v>127</v>
      </c>
      <c r="J225" s="299">
        <f>IF($E225=1,VLOOKUP(I225,data!$B$35:$D$39,2,0),0)</f>
        <v>0</v>
      </c>
      <c r="K225" s="300">
        <f>IF(AND(H225&lt;&gt;0,J225&lt;&gt;0)=FALSE,0,data!$C$43)</f>
        <v>0</v>
      </c>
      <c r="L225" s="338">
        <f t="shared" si="7"/>
        <v>0</v>
      </c>
      <c r="M225" s="293">
        <f t="shared" si="18"/>
        <v>0</v>
      </c>
      <c r="N225" s="293">
        <f t="shared" si="16"/>
        <v>0</v>
      </c>
      <c r="O225" s="293">
        <f t="shared" si="17"/>
        <v>0</v>
      </c>
      <c r="P225" s="296"/>
    </row>
    <row r="226" spans="1:16" ht="26.55" hidden="1" customHeight="1" x14ac:dyDescent="0.3">
      <c r="A226" s="301"/>
      <c r="B226" s="290" t="s">
        <v>348</v>
      </c>
      <c r="C226" s="291"/>
      <c r="D226" s="297"/>
      <c r="E226" s="293">
        <f t="shared" si="15"/>
        <v>0</v>
      </c>
      <c r="F226" s="298">
        <f>IF(E226=1,data!$C$41*D226,0)</f>
        <v>0</v>
      </c>
      <c r="G226" s="334" t="s">
        <v>127</v>
      </c>
      <c r="H226" s="299">
        <f>IF($E226=1,IF($D226&lt;15,VLOOKUP(G226,data!$B$3:$E$32,2,0)*$D226,(VLOOKUP(G226,data!$B$3:$E$32,2,0)*14)+(VLOOKUP(G226,data!$B$3:$E$32,3,0))*($D226-14)),0)</f>
        <v>0</v>
      </c>
      <c r="I226" s="334" t="s">
        <v>127</v>
      </c>
      <c r="J226" s="299">
        <f>IF($E226=1,VLOOKUP(I226,data!$B$35:$D$39,2,0),0)</f>
        <v>0</v>
      </c>
      <c r="K226" s="300">
        <f>IF(AND(H226&lt;&gt;0,J226&lt;&gt;0)=FALSE,0,data!$C$43)</f>
        <v>0</v>
      </c>
      <c r="L226" s="338">
        <f t="shared" si="7"/>
        <v>0</v>
      </c>
      <c r="M226" s="293">
        <f t="shared" si="18"/>
        <v>0</v>
      </c>
      <c r="N226" s="293">
        <f t="shared" si="16"/>
        <v>0</v>
      </c>
      <c r="O226" s="293">
        <f t="shared" si="17"/>
        <v>0</v>
      </c>
      <c r="P226" s="296"/>
    </row>
    <row r="227" spans="1:16" ht="26.55" hidden="1" customHeight="1" x14ac:dyDescent="0.3">
      <c r="A227" s="301"/>
      <c r="B227" s="290" t="s">
        <v>349</v>
      </c>
      <c r="C227" s="291"/>
      <c r="D227" s="297"/>
      <c r="E227" s="293">
        <f t="shared" si="15"/>
        <v>0</v>
      </c>
      <c r="F227" s="298">
        <f>IF(E227=1,data!$C$41*D227,0)</f>
        <v>0</v>
      </c>
      <c r="G227" s="334" t="s">
        <v>127</v>
      </c>
      <c r="H227" s="299">
        <f>IF($E227=1,IF($D227&lt;15,VLOOKUP(G227,data!$B$3:$E$32,2,0)*$D227,(VLOOKUP(G227,data!$B$3:$E$32,2,0)*14)+(VLOOKUP(G227,data!$B$3:$E$32,3,0))*($D227-14)),0)</f>
        <v>0</v>
      </c>
      <c r="I227" s="334" t="s">
        <v>127</v>
      </c>
      <c r="J227" s="299">
        <f>IF($E227=1,VLOOKUP(I227,data!$B$35:$D$39,2,0),0)</f>
        <v>0</v>
      </c>
      <c r="K227" s="300">
        <f>IF(AND(H227&lt;&gt;0,J227&lt;&gt;0)=FALSE,0,data!$C$43)</f>
        <v>0</v>
      </c>
      <c r="L227" s="338">
        <f t="shared" si="7"/>
        <v>0</v>
      </c>
      <c r="M227" s="293">
        <f t="shared" si="18"/>
        <v>0</v>
      </c>
      <c r="N227" s="293">
        <f t="shared" si="16"/>
        <v>0</v>
      </c>
      <c r="O227" s="293">
        <f t="shared" si="17"/>
        <v>0</v>
      </c>
      <c r="P227" s="296"/>
    </row>
    <row r="228" spans="1:16" ht="26.55" hidden="1" customHeight="1" x14ac:dyDescent="0.3">
      <c r="A228" s="301"/>
      <c r="B228" s="290" t="s">
        <v>350</v>
      </c>
      <c r="C228" s="291"/>
      <c r="D228" s="297"/>
      <c r="E228" s="293">
        <f t="shared" si="15"/>
        <v>0</v>
      </c>
      <c r="F228" s="298">
        <f>IF(E228=1,data!$C$41*D228,0)</f>
        <v>0</v>
      </c>
      <c r="G228" s="334" t="s">
        <v>127</v>
      </c>
      <c r="H228" s="299">
        <f>IF($E228=1,IF($D228&lt;15,VLOOKUP(G228,data!$B$3:$E$32,2,0)*$D228,(VLOOKUP(G228,data!$B$3:$E$32,2,0)*14)+(VLOOKUP(G228,data!$B$3:$E$32,3,0))*($D228-14)),0)</f>
        <v>0</v>
      </c>
      <c r="I228" s="334" t="s">
        <v>127</v>
      </c>
      <c r="J228" s="299">
        <f>IF($E228=1,VLOOKUP(I228,data!$B$35:$D$39,2,0),0)</f>
        <v>0</v>
      </c>
      <c r="K228" s="300">
        <f>IF(AND(H228&lt;&gt;0,J228&lt;&gt;0)=FALSE,0,data!$C$43)</f>
        <v>0</v>
      </c>
      <c r="L228" s="338">
        <f t="shared" si="7"/>
        <v>0</v>
      </c>
      <c r="M228" s="293">
        <f t="shared" si="18"/>
        <v>0</v>
      </c>
      <c r="N228" s="293">
        <f t="shared" si="16"/>
        <v>0</v>
      </c>
      <c r="O228" s="293">
        <f t="shared" si="17"/>
        <v>0</v>
      </c>
      <c r="P228" s="296"/>
    </row>
    <row r="229" spans="1:16" ht="26.55" hidden="1" customHeight="1" x14ac:dyDescent="0.3">
      <c r="A229" s="301"/>
      <c r="B229" s="290" t="s">
        <v>351</v>
      </c>
      <c r="C229" s="291"/>
      <c r="D229" s="297"/>
      <c r="E229" s="293">
        <f t="shared" si="15"/>
        <v>0</v>
      </c>
      <c r="F229" s="298">
        <f>IF(E229=1,data!$C$41*D229,0)</f>
        <v>0</v>
      </c>
      <c r="G229" s="334" t="s">
        <v>127</v>
      </c>
      <c r="H229" s="299">
        <f>IF($E229=1,IF($D229&lt;15,VLOOKUP(G229,data!$B$3:$E$32,2,0)*$D229,(VLOOKUP(G229,data!$B$3:$E$32,2,0)*14)+(VLOOKUP(G229,data!$B$3:$E$32,3,0))*($D229-14)),0)</f>
        <v>0</v>
      </c>
      <c r="I229" s="334" t="s">
        <v>127</v>
      </c>
      <c r="J229" s="299">
        <f>IF($E229=1,VLOOKUP(I229,data!$B$35:$D$39,2,0),0)</f>
        <v>0</v>
      </c>
      <c r="K229" s="300">
        <f>IF(AND(H229&lt;&gt;0,J229&lt;&gt;0)=FALSE,0,data!$C$43)</f>
        <v>0</v>
      </c>
      <c r="L229" s="338">
        <f t="shared" si="7"/>
        <v>0</v>
      </c>
      <c r="M229" s="293">
        <f t="shared" si="18"/>
        <v>0</v>
      </c>
      <c r="N229" s="293">
        <f t="shared" si="16"/>
        <v>0</v>
      </c>
      <c r="O229" s="293">
        <f t="shared" si="17"/>
        <v>0</v>
      </c>
      <c r="P229" s="296"/>
    </row>
    <row r="230" spans="1:16" ht="26.55" hidden="1" customHeight="1" x14ac:dyDescent="0.3">
      <c r="A230" s="301"/>
      <c r="B230" s="290" t="s">
        <v>352</v>
      </c>
      <c r="C230" s="291"/>
      <c r="D230" s="297"/>
      <c r="E230" s="293">
        <f t="shared" si="15"/>
        <v>0</v>
      </c>
      <c r="F230" s="298">
        <f>IF(E230=1,data!$C$41*D230,0)</f>
        <v>0</v>
      </c>
      <c r="G230" s="334" t="s">
        <v>127</v>
      </c>
      <c r="H230" s="299">
        <f>IF($E230=1,IF($D230&lt;15,VLOOKUP(G230,data!$B$3:$E$32,2,0)*$D230,(VLOOKUP(G230,data!$B$3:$E$32,2,0)*14)+(VLOOKUP(G230,data!$B$3:$E$32,3,0))*($D230-14)),0)</f>
        <v>0</v>
      </c>
      <c r="I230" s="334" t="s">
        <v>127</v>
      </c>
      <c r="J230" s="299">
        <f>IF($E230=1,VLOOKUP(I230,data!$B$35:$D$39,2,0),0)</f>
        <v>0</v>
      </c>
      <c r="K230" s="300">
        <f>IF(AND(H230&lt;&gt;0,J230&lt;&gt;0)=FALSE,0,data!$C$43)</f>
        <v>0</v>
      </c>
      <c r="L230" s="338">
        <f t="shared" si="7"/>
        <v>0</v>
      </c>
      <c r="M230" s="293">
        <f t="shared" si="18"/>
        <v>0</v>
      </c>
      <c r="N230" s="293">
        <f t="shared" si="16"/>
        <v>0</v>
      </c>
      <c r="O230" s="293">
        <f t="shared" si="17"/>
        <v>0</v>
      </c>
      <c r="P230" s="296"/>
    </row>
    <row r="231" spans="1:16" ht="26.55" hidden="1" customHeight="1" x14ac:dyDescent="0.3">
      <c r="A231" s="301"/>
      <c r="B231" s="290" t="s">
        <v>353</v>
      </c>
      <c r="C231" s="291"/>
      <c r="D231" s="297"/>
      <c r="E231" s="293">
        <f t="shared" si="15"/>
        <v>0</v>
      </c>
      <c r="F231" s="298">
        <f>IF(E231=1,data!$C$41*D231,0)</f>
        <v>0</v>
      </c>
      <c r="G231" s="334" t="s">
        <v>127</v>
      </c>
      <c r="H231" s="299">
        <f>IF($E231=1,IF($D231&lt;15,VLOOKUP(G231,data!$B$3:$E$32,2,0)*$D231,(VLOOKUP(G231,data!$B$3:$E$32,2,0)*14)+(VLOOKUP(G231,data!$B$3:$E$32,3,0))*($D231-14)),0)</f>
        <v>0</v>
      </c>
      <c r="I231" s="334" t="s">
        <v>127</v>
      </c>
      <c r="J231" s="299">
        <f>IF($E231=1,VLOOKUP(I231,data!$B$35:$D$39,2,0),0)</f>
        <v>0</v>
      </c>
      <c r="K231" s="300">
        <f>IF(AND(H231&lt;&gt;0,J231&lt;&gt;0)=FALSE,0,data!$C$43)</f>
        <v>0</v>
      </c>
      <c r="L231" s="338">
        <f t="shared" si="7"/>
        <v>0</v>
      </c>
      <c r="M231" s="293">
        <f t="shared" si="18"/>
        <v>0</v>
      </c>
      <c r="N231" s="293">
        <f t="shared" si="16"/>
        <v>0</v>
      </c>
      <c r="O231" s="293">
        <f t="shared" si="17"/>
        <v>0</v>
      </c>
      <c r="P231" s="296"/>
    </row>
    <row r="232" spans="1:16" ht="26.55" hidden="1" customHeight="1" x14ac:dyDescent="0.3">
      <c r="A232" s="301"/>
      <c r="B232" s="290" t="s">
        <v>354</v>
      </c>
      <c r="C232" s="291"/>
      <c r="D232" s="297"/>
      <c r="E232" s="293">
        <f t="shared" si="15"/>
        <v>0</v>
      </c>
      <c r="F232" s="298">
        <f>IF(E232=1,data!$C$41*D232,0)</f>
        <v>0</v>
      </c>
      <c r="G232" s="334" t="s">
        <v>127</v>
      </c>
      <c r="H232" s="299">
        <f>IF($E232=1,IF($D232&lt;15,VLOOKUP(G232,data!$B$3:$E$32,2,0)*$D232,(VLOOKUP(G232,data!$B$3:$E$32,2,0)*14)+(VLOOKUP(G232,data!$B$3:$E$32,3,0))*($D232-14)),0)</f>
        <v>0</v>
      </c>
      <c r="I232" s="334" t="s">
        <v>127</v>
      </c>
      <c r="J232" s="299">
        <f>IF($E232=1,VLOOKUP(I232,data!$B$35:$D$39,2,0),0)</f>
        <v>0</v>
      </c>
      <c r="K232" s="300">
        <f>IF(AND(H232&lt;&gt;0,J232&lt;&gt;0)=FALSE,0,data!$C$43)</f>
        <v>0</v>
      </c>
      <c r="L232" s="338">
        <f t="shared" si="7"/>
        <v>0</v>
      </c>
      <c r="M232" s="293">
        <f t="shared" si="18"/>
        <v>0</v>
      </c>
      <c r="N232" s="293">
        <f t="shared" si="16"/>
        <v>0</v>
      </c>
      <c r="O232" s="293">
        <f t="shared" si="17"/>
        <v>0</v>
      </c>
      <c r="P232" s="296"/>
    </row>
    <row r="233" spans="1:16" ht="26.55" hidden="1" customHeight="1" x14ac:dyDescent="0.3">
      <c r="A233" s="301"/>
      <c r="B233" s="290" t="s">
        <v>355</v>
      </c>
      <c r="C233" s="291"/>
      <c r="D233" s="297"/>
      <c r="E233" s="293">
        <f t="shared" si="15"/>
        <v>0</v>
      </c>
      <c r="F233" s="298">
        <f>IF(E233=1,data!$C$41*D233,0)</f>
        <v>0</v>
      </c>
      <c r="G233" s="334" t="s">
        <v>127</v>
      </c>
      <c r="H233" s="299">
        <f>IF($E233=1,IF($D233&lt;15,VLOOKUP(G233,data!$B$3:$E$32,2,0)*$D233,(VLOOKUP(G233,data!$B$3:$E$32,2,0)*14)+(VLOOKUP(G233,data!$B$3:$E$32,3,0))*($D233-14)),0)</f>
        <v>0</v>
      </c>
      <c r="I233" s="334" t="s">
        <v>127</v>
      </c>
      <c r="J233" s="299">
        <f>IF($E233=1,VLOOKUP(I233,data!$B$35:$D$39,2,0),0)</f>
        <v>0</v>
      </c>
      <c r="K233" s="300">
        <f>IF(AND(H233&lt;&gt;0,J233&lt;&gt;0)=FALSE,0,data!$C$43)</f>
        <v>0</v>
      </c>
      <c r="L233" s="338">
        <f t="shared" si="7"/>
        <v>0</v>
      </c>
      <c r="M233" s="293">
        <f t="shared" si="18"/>
        <v>0</v>
      </c>
      <c r="N233" s="293">
        <f t="shared" si="16"/>
        <v>0</v>
      </c>
      <c r="O233" s="293">
        <f t="shared" si="17"/>
        <v>0</v>
      </c>
      <c r="P233" s="296"/>
    </row>
    <row r="234" spans="1:16" ht="26.55" hidden="1" customHeight="1" x14ac:dyDescent="0.3">
      <c r="A234" s="301"/>
      <c r="B234" s="290" t="s">
        <v>356</v>
      </c>
      <c r="C234" s="291"/>
      <c r="D234" s="297"/>
      <c r="E234" s="293">
        <f t="shared" si="15"/>
        <v>0</v>
      </c>
      <c r="F234" s="298">
        <f>IF(E234=1,data!$C$41*D234,0)</f>
        <v>0</v>
      </c>
      <c r="G234" s="334" t="s">
        <v>127</v>
      </c>
      <c r="H234" s="299">
        <f>IF($E234=1,IF($D234&lt;15,VLOOKUP(G234,data!$B$3:$E$32,2,0)*$D234,(VLOOKUP(G234,data!$B$3:$E$32,2,0)*14)+(VLOOKUP(G234,data!$B$3:$E$32,3,0))*($D234-14)),0)</f>
        <v>0</v>
      </c>
      <c r="I234" s="334" t="s">
        <v>127</v>
      </c>
      <c r="J234" s="299">
        <f>IF($E234=1,VLOOKUP(I234,data!$B$35:$D$39,2,0),0)</f>
        <v>0</v>
      </c>
      <c r="K234" s="300">
        <f>IF(AND(H234&lt;&gt;0,J234&lt;&gt;0)=FALSE,0,data!$C$43)</f>
        <v>0</v>
      </c>
      <c r="L234" s="338">
        <f t="shared" si="7"/>
        <v>0</v>
      </c>
      <c r="M234" s="293">
        <f t="shared" si="18"/>
        <v>0</v>
      </c>
      <c r="N234" s="293">
        <f t="shared" si="16"/>
        <v>0</v>
      </c>
      <c r="O234" s="293">
        <f t="shared" si="17"/>
        <v>0</v>
      </c>
      <c r="P234" s="296"/>
    </row>
    <row r="235" spans="1:16" ht="26.55" hidden="1" customHeight="1" x14ac:dyDescent="0.3">
      <c r="A235" s="301"/>
      <c r="B235" s="290" t="s">
        <v>357</v>
      </c>
      <c r="C235" s="291"/>
      <c r="D235" s="297"/>
      <c r="E235" s="293">
        <f t="shared" si="15"/>
        <v>0</v>
      </c>
      <c r="F235" s="298">
        <f>IF(E235=1,data!$C$41*D235,0)</f>
        <v>0</v>
      </c>
      <c r="G235" s="334" t="s">
        <v>127</v>
      </c>
      <c r="H235" s="299">
        <f>IF($E235=1,IF($D235&lt;15,VLOOKUP(G235,data!$B$3:$E$32,2,0)*$D235,(VLOOKUP(G235,data!$B$3:$E$32,2,0)*14)+(VLOOKUP(G235,data!$B$3:$E$32,3,0))*($D235-14)),0)</f>
        <v>0</v>
      </c>
      <c r="I235" s="334" t="s">
        <v>127</v>
      </c>
      <c r="J235" s="299">
        <f>IF($E235=1,VLOOKUP(I235,data!$B$35:$D$39,2,0),0)</f>
        <v>0</v>
      </c>
      <c r="K235" s="300">
        <f>IF(AND(H235&lt;&gt;0,J235&lt;&gt;0)=FALSE,0,data!$C$43)</f>
        <v>0</v>
      </c>
      <c r="L235" s="338">
        <f t="shared" si="7"/>
        <v>0</v>
      </c>
      <c r="M235" s="293">
        <f t="shared" si="18"/>
        <v>0</v>
      </c>
      <c r="N235" s="293">
        <f t="shared" si="16"/>
        <v>0</v>
      </c>
      <c r="O235" s="293">
        <f t="shared" si="17"/>
        <v>0</v>
      </c>
      <c r="P235" s="296"/>
    </row>
    <row r="236" spans="1:16" ht="26.55" hidden="1" customHeight="1" x14ac:dyDescent="0.3">
      <c r="A236" s="301"/>
      <c r="B236" s="290" t="s">
        <v>358</v>
      </c>
      <c r="C236" s="291"/>
      <c r="D236" s="297"/>
      <c r="E236" s="293">
        <f t="shared" si="15"/>
        <v>0</v>
      </c>
      <c r="F236" s="298">
        <f>IF(E236=1,data!$C$41*D236,0)</f>
        <v>0</v>
      </c>
      <c r="G236" s="334" t="s">
        <v>127</v>
      </c>
      <c r="H236" s="299">
        <f>IF($E236=1,IF($D236&lt;15,VLOOKUP(G236,data!$B$3:$E$32,2,0)*$D236,(VLOOKUP(G236,data!$B$3:$E$32,2,0)*14)+(VLOOKUP(G236,data!$B$3:$E$32,3,0))*($D236-14)),0)</f>
        <v>0</v>
      </c>
      <c r="I236" s="334" t="s">
        <v>127</v>
      </c>
      <c r="J236" s="299">
        <f>IF($E236=1,VLOOKUP(I236,data!$B$35:$D$39,2,0),0)</f>
        <v>0</v>
      </c>
      <c r="K236" s="300">
        <f>IF(AND(H236&lt;&gt;0,J236&lt;&gt;0)=FALSE,0,data!$C$43)</f>
        <v>0</v>
      </c>
      <c r="L236" s="338">
        <f t="shared" si="7"/>
        <v>0</v>
      </c>
      <c r="M236" s="293">
        <f t="shared" si="18"/>
        <v>0</v>
      </c>
      <c r="N236" s="293">
        <f t="shared" si="16"/>
        <v>0</v>
      </c>
      <c r="O236" s="293">
        <f t="shared" si="17"/>
        <v>0</v>
      </c>
      <c r="P236" s="296"/>
    </row>
    <row r="237" spans="1:16" ht="26.55" hidden="1" customHeight="1" x14ac:dyDescent="0.3">
      <c r="A237" s="301"/>
      <c r="B237" s="290" t="s">
        <v>359</v>
      </c>
      <c r="C237" s="291"/>
      <c r="D237" s="297"/>
      <c r="E237" s="293">
        <f t="shared" si="15"/>
        <v>0</v>
      </c>
      <c r="F237" s="298">
        <f>IF(E237=1,data!$C$41*D237,0)</f>
        <v>0</v>
      </c>
      <c r="G237" s="334" t="s">
        <v>127</v>
      </c>
      <c r="H237" s="299">
        <f>IF($E237=1,IF($D237&lt;15,VLOOKUP(G237,data!$B$3:$E$32,2,0)*$D237,(VLOOKUP(G237,data!$B$3:$E$32,2,0)*14)+(VLOOKUP(G237,data!$B$3:$E$32,3,0))*($D237-14)),0)</f>
        <v>0</v>
      </c>
      <c r="I237" s="334" t="s">
        <v>127</v>
      </c>
      <c r="J237" s="299">
        <f>IF($E237=1,VLOOKUP(I237,data!$B$35:$D$39,2,0),0)</f>
        <v>0</v>
      </c>
      <c r="K237" s="300">
        <f>IF(AND(H237&lt;&gt;0,J237&lt;&gt;0)=FALSE,0,data!$C$43)</f>
        <v>0</v>
      </c>
      <c r="L237" s="338">
        <f t="shared" si="7"/>
        <v>0</v>
      </c>
      <c r="M237" s="293">
        <f t="shared" si="18"/>
        <v>0</v>
      </c>
      <c r="N237" s="293">
        <f t="shared" si="16"/>
        <v>0</v>
      </c>
      <c r="O237" s="293">
        <f t="shared" si="17"/>
        <v>0</v>
      </c>
      <c r="P237" s="296"/>
    </row>
    <row r="238" spans="1:16" ht="26.55" hidden="1" customHeight="1" x14ac:dyDescent="0.3">
      <c r="A238" s="301"/>
      <c r="B238" s="290" t="s">
        <v>360</v>
      </c>
      <c r="C238" s="291"/>
      <c r="D238" s="297"/>
      <c r="E238" s="293">
        <f t="shared" si="15"/>
        <v>0</v>
      </c>
      <c r="F238" s="298">
        <f>IF(E238=1,data!$C$41*D238,0)</f>
        <v>0</v>
      </c>
      <c r="G238" s="334" t="s">
        <v>127</v>
      </c>
      <c r="H238" s="299">
        <f>IF($E238=1,IF($D238&lt;15,VLOOKUP(G238,data!$B$3:$E$32,2,0)*$D238,(VLOOKUP(G238,data!$B$3:$E$32,2,0)*14)+(VLOOKUP(G238,data!$B$3:$E$32,3,0))*($D238-14)),0)</f>
        <v>0</v>
      </c>
      <c r="I238" s="334" t="s">
        <v>127</v>
      </c>
      <c r="J238" s="299">
        <f>IF($E238=1,VLOOKUP(I238,data!$B$35:$D$39,2,0),0)</f>
        <v>0</v>
      </c>
      <c r="K238" s="300">
        <f>IF(AND(H238&lt;&gt;0,J238&lt;&gt;0)=FALSE,0,data!$C$43)</f>
        <v>0</v>
      </c>
      <c r="L238" s="338">
        <f t="shared" si="7"/>
        <v>0</v>
      </c>
      <c r="M238" s="293">
        <f t="shared" si="18"/>
        <v>0</v>
      </c>
      <c r="N238" s="293">
        <f t="shared" si="16"/>
        <v>0</v>
      </c>
      <c r="O238" s="293">
        <f t="shared" si="17"/>
        <v>0</v>
      </c>
      <c r="P238" s="296"/>
    </row>
    <row r="239" spans="1:16" ht="26.55" hidden="1" customHeight="1" x14ac:dyDescent="0.3">
      <c r="A239" s="301"/>
      <c r="B239" s="290" t="s">
        <v>361</v>
      </c>
      <c r="C239" s="291"/>
      <c r="D239" s="297"/>
      <c r="E239" s="293">
        <f t="shared" si="15"/>
        <v>0</v>
      </c>
      <c r="F239" s="298">
        <f>IF(E239=1,data!$C$41*D239,0)</f>
        <v>0</v>
      </c>
      <c r="G239" s="334" t="s">
        <v>127</v>
      </c>
      <c r="H239" s="299">
        <f>IF($E239=1,IF($D239&lt;15,VLOOKUP(G239,data!$B$3:$E$32,2,0)*$D239,(VLOOKUP(G239,data!$B$3:$E$32,2,0)*14)+(VLOOKUP(G239,data!$B$3:$E$32,3,0))*($D239-14)),0)</f>
        <v>0</v>
      </c>
      <c r="I239" s="334" t="s">
        <v>127</v>
      </c>
      <c r="J239" s="299">
        <f>IF($E239=1,VLOOKUP(I239,data!$B$35:$D$39,2,0),0)</f>
        <v>0</v>
      </c>
      <c r="K239" s="300">
        <f>IF(AND(H239&lt;&gt;0,J239&lt;&gt;0)=FALSE,0,data!$C$43)</f>
        <v>0</v>
      </c>
      <c r="L239" s="338">
        <f t="shared" si="7"/>
        <v>0</v>
      </c>
      <c r="M239" s="293">
        <f t="shared" si="18"/>
        <v>0</v>
      </c>
      <c r="N239" s="293">
        <f t="shared" si="16"/>
        <v>0</v>
      </c>
      <c r="O239" s="293">
        <f t="shared" si="17"/>
        <v>0</v>
      </c>
      <c r="P239" s="296"/>
    </row>
    <row r="240" spans="1:16" ht="26.55" hidden="1" customHeight="1" x14ac:dyDescent="0.3">
      <c r="A240" s="301"/>
      <c r="B240" s="290" t="s">
        <v>362</v>
      </c>
      <c r="C240" s="291"/>
      <c r="D240" s="297"/>
      <c r="E240" s="293">
        <f t="shared" si="15"/>
        <v>0</v>
      </c>
      <c r="F240" s="298">
        <f>IF(E240=1,data!$C$41*D240,0)</f>
        <v>0</v>
      </c>
      <c r="G240" s="334" t="s">
        <v>127</v>
      </c>
      <c r="H240" s="299">
        <f>IF($E240=1,IF($D240&lt;15,VLOOKUP(G240,data!$B$3:$E$32,2,0)*$D240,(VLOOKUP(G240,data!$B$3:$E$32,2,0)*14)+(VLOOKUP(G240,data!$B$3:$E$32,3,0))*($D240-14)),0)</f>
        <v>0</v>
      </c>
      <c r="I240" s="334" t="s">
        <v>127</v>
      </c>
      <c r="J240" s="299">
        <f>IF($E240=1,VLOOKUP(I240,data!$B$35:$D$39,2,0),0)</f>
        <v>0</v>
      </c>
      <c r="K240" s="300">
        <f>IF(AND(H240&lt;&gt;0,J240&lt;&gt;0)=FALSE,0,data!$C$43)</f>
        <v>0</v>
      </c>
      <c r="L240" s="338">
        <f t="shared" si="7"/>
        <v>0</v>
      </c>
      <c r="M240" s="293">
        <f t="shared" si="18"/>
        <v>0</v>
      </c>
      <c r="N240" s="293">
        <f t="shared" si="16"/>
        <v>0</v>
      </c>
      <c r="O240" s="293">
        <f t="shared" si="17"/>
        <v>0</v>
      </c>
      <c r="P240" s="296"/>
    </row>
    <row r="241" spans="1:16" ht="26.55" hidden="1" customHeight="1" x14ac:dyDescent="0.3">
      <c r="A241" s="301"/>
      <c r="B241" s="290" t="s">
        <v>363</v>
      </c>
      <c r="C241" s="291"/>
      <c r="D241" s="297"/>
      <c r="E241" s="293">
        <f t="shared" si="15"/>
        <v>0</v>
      </c>
      <c r="F241" s="298">
        <f>IF(E241=1,data!$C$41*D241,0)</f>
        <v>0</v>
      </c>
      <c r="G241" s="334" t="s">
        <v>127</v>
      </c>
      <c r="H241" s="299">
        <f>IF($E241=1,IF($D241&lt;15,VLOOKUP(G241,data!$B$3:$E$32,2,0)*$D241,(VLOOKUP(G241,data!$B$3:$E$32,2,0)*14)+(VLOOKUP(G241,data!$B$3:$E$32,3,0))*($D241-14)),0)</f>
        <v>0</v>
      </c>
      <c r="I241" s="334" t="s">
        <v>127</v>
      </c>
      <c r="J241" s="299">
        <f>IF($E241=1,VLOOKUP(I241,data!$B$35:$D$39,2,0),0)</f>
        <v>0</v>
      </c>
      <c r="K241" s="300">
        <f>IF(AND(H241&lt;&gt;0,J241&lt;&gt;0)=FALSE,0,data!$C$43)</f>
        <v>0</v>
      </c>
      <c r="L241" s="338">
        <f t="shared" si="7"/>
        <v>0</v>
      </c>
      <c r="M241" s="293">
        <f t="shared" si="18"/>
        <v>0</v>
      </c>
      <c r="N241" s="293">
        <f t="shared" si="16"/>
        <v>0</v>
      </c>
      <c r="O241" s="293">
        <f t="shared" si="17"/>
        <v>0</v>
      </c>
      <c r="P241" s="296"/>
    </row>
    <row r="242" spans="1:16" ht="26.55" hidden="1" customHeight="1" x14ac:dyDescent="0.3">
      <c r="A242" s="301"/>
      <c r="B242" s="290" t="s">
        <v>364</v>
      </c>
      <c r="C242" s="291"/>
      <c r="D242" s="297"/>
      <c r="E242" s="293">
        <f t="shared" si="15"/>
        <v>0</v>
      </c>
      <c r="F242" s="298">
        <f>IF(E242=1,data!$C$41*D242,0)</f>
        <v>0</v>
      </c>
      <c r="G242" s="334" t="s">
        <v>127</v>
      </c>
      <c r="H242" s="299">
        <f>IF($E242=1,IF($D242&lt;15,VLOOKUP(G242,data!$B$3:$E$32,2,0)*$D242,(VLOOKUP(G242,data!$B$3:$E$32,2,0)*14)+(VLOOKUP(G242,data!$B$3:$E$32,3,0))*($D242-14)),0)</f>
        <v>0</v>
      </c>
      <c r="I242" s="334" t="s">
        <v>127</v>
      </c>
      <c r="J242" s="299">
        <f>IF($E242=1,VLOOKUP(I242,data!$B$35:$D$39,2,0),0)</f>
        <v>0</v>
      </c>
      <c r="K242" s="300">
        <f>IF(AND(H242&lt;&gt;0,J242&lt;&gt;0)=FALSE,0,data!$C$43)</f>
        <v>0</v>
      </c>
      <c r="L242" s="338">
        <f t="shared" si="7"/>
        <v>0</v>
      </c>
      <c r="M242" s="293">
        <f t="shared" si="18"/>
        <v>0</v>
      </c>
      <c r="N242" s="293">
        <f t="shared" si="16"/>
        <v>0</v>
      </c>
      <c r="O242" s="293">
        <f t="shared" si="17"/>
        <v>0</v>
      </c>
      <c r="P242" s="296"/>
    </row>
    <row r="243" spans="1:16" ht="26.55" hidden="1" customHeight="1" x14ac:dyDescent="0.3">
      <c r="A243" s="301"/>
      <c r="B243" s="290" t="s">
        <v>365</v>
      </c>
      <c r="C243" s="291"/>
      <c r="D243" s="297"/>
      <c r="E243" s="293">
        <f t="shared" si="15"/>
        <v>0</v>
      </c>
      <c r="F243" s="298">
        <f>IF(E243=1,data!$C$41*D243,0)</f>
        <v>0</v>
      </c>
      <c r="G243" s="334" t="s">
        <v>127</v>
      </c>
      <c r="H243" s="299">
        <f>IF($E243=1,IF($D243&lt;15,VLOOKUP(G243,data!$B$3:$E$32,2,0)*$D243,(VLOOKUP(G243,data!$B$3:$E$32,2,0)*14)+(VLOOKUP(G243,data!$B$3:$E$32,3,0))*($D243-14)),0)</f>
        <v>0</v>
      </c>
      <c r="I243" s="334" t="s">
        <v>127</v>
      </c>
      <c r="J243" s="299">
        <f>IF($E243=1,VLOOKUP(I243,data!$B$35:$D$39,2,0),0)</f>
        <v>0</v>
      </c>
      <c r="K243" s="300">
        <f>IF(AND(H243&lt;&gt;0,J243&lt;&gt;0)=FALSE,0,data!$C$43)</f>
        <v>0</v>
      </c>
      <c r="L243" s="338">
        <f t="shared" si="7"/>
        <v>0</v>
      </c>
      <c r="M243" s="293">
        <f t="shared" si="18"/>
        <v>0</v>
      </c>
      <c r="N243" s="293">
        <f t="shared" si="16"/>
        <v>0</v>
      </c>
      <c r="O243" s="293">
        <f t="shared" si="17"/>
        <v>0</v>
      </c>
      <c r="P243" s="296"/>
    </row>
    <row r="244" spans="1:16" ht="26.55" hidden="1" customHeight="1" x14ac:dyDescent="0.3">
      <c r="A244" s="301"/>
      <c r="B244" s="290" t="s">
        <v>366</v>
      </c>
      <c r="C244" s="291"/>
      <c r="D244" s="297"/>
      <c r="E244" s="293">
        <f t="shared" si="15"/>
        <v>0</v>
      </c>
      <c r="F244" s="298">
        <f>IF(E244=1,data!$C$41*D244,0)</f>
        <v>0</v>
      </c>
      <c r="G244" s="334" t="s">
        <v>127</v>
      </c>
      <c r="H244" s="299">
        <f>IF($E244=1,IF($D244&lt;15,VLOOKUP(G244,data!$B$3:$E$32,2,0)*$D244,(VLOOKUP(G244,data!$B$3:$E$32,2,0)*14)+(VLOOKUP(G244,data!$B$3:$E$32,3,0))*($D244-14)),0)</f>
        <v>0</v>
      </c>
      <c r="I244" s="334" t="s">
        <v>127</v>
      </c>
      <c r="J244" s="299">
        <f>IF($E244=1,VLOOKUP(I244,data!$B$35:$D$39,2,0),0)</f>
        <v>0</v>
      </c>
      <c r="K244" s="300">
        <f>IF(AND(H244&lt;&gt;0,J244&lt;&gt;0)=FALSE,0,data!$C$43)</f>
        <v>0</v>
      </c>
      <c r="L244" s="338">
        <f t="shared" si="7"/>
        <v>0</v>
      </c>
      <c r="M244" s="293">
        <f t="shared" si="18"/>
        <v>0</v>
      </c>
      <c r="N244" s="293">
        <f t="shared" si="16"/>
        <v>0</v>
      </c>
      <c r="O244" s="293">
        <f t="shared" si="17"/>
        <v>0</v>
      </c>
      <c r="P244" s="296"/>
    </row>
    <row r="245" spans="1:16" ht="26.55" hidden="1" customHeight="1" x14ac:dyDescent="0.3">
      <c r="A245" s="301"/>
      <c r="B245" s="290" t="s">
        <v>367</v>
      </c>
      <c r="C245" s="291"/>
      <c r="D245" s="297"/>
      <c r="E245" s="293">
        <f t="shared" si="15"/>
        <v>0</v>
      </c>
      <c r="F245" s="298">
        <f>IF(E245=1,data!$C$41*D245,0)</f>
        <v>0</v>
      </c>
      <c r="G245" s="334" t="s">
        <v>127</v>
      </c>
      <c r="H245" s="299">
        <f>IF($E245=1,IF($D245&lt;15,VLOOKUP(G245,data!$B$3:$E$32,2,0)*$D245,(VLOOKUP(G245,data!$B$3:$E$32,2,0)*14)+(VLOOKUP(G245,data!$B$3:$E$32,3,0))*($D245-14)),0)</f>
        <v>0</v>
      </c>
      <c r="I245" s="334" t="s">
        <v>127</v>
      </c>
      <c r="J245" s="299">
        <f>IF($E245=1,VLOOKUP(I245,data!$B$35:$D$39,2,0),0)</f>
        <v>0</v>
      </c>
      <c r="K245" s="300">
        <f>IF(AND(H245&lt;&gt;0,J245&lt;&gt;0)=FALSE,0,data!$C$43)</f>
        <v>0</v>
      </c>
      <c r="L245" s="338">
        <f t="shared" si="7"/>
        <v>0</v>
      </c>
      <c r="M245" s="293">
        <f t="shared" si="18"/>
        <v>0</v>
      </c>
      <c r="N245" s="293">
        <f t="shared" si="16"/>
        <v>0</v>
      </c>
      <c r="O245" s="293">
        <f t="shared" si="17"/>
        <v>0</v>
      </c>
      <c r="P245" s="296"/>
    </row>
    <row r="246" spans="1:16" ht="26.55" hidden="1" customHeight="1" x14ac:dyDescent="0.3">
      <c r="A246" s="301"/>
      <c r="B246" s="290" t="s">
        <v>368</v>
      </c>
      <c r="C246" s="291"/>
      <c r="D246" s="297"/>
      <c r="E246" s="293">
        <f t="shared" si="15"/>
        <v>0</v>
      </c>
      <c r="F246" s="298">
        <f>IF(E246=1,data!$C$41*D246,0)</f>
        <v>0</v>
      </c>
      <c r="G246" s="334" t="s">
        <v>127</v>
      </c>
      <c r="H246" s="299">
        <f>IF($E246=1,IF($D246&lt;15,VLOOKUP(G246,data!$B$3:$E$32,2,0)*$D246,(VLOOKUP(G246,data!$B$3:$E$32,2,0)*14)+(VLOOKUP(G246,data!$B$3:$E$32,3,0))*($D246-14)),0)</f>
        <v>0</v>
      </c>
      <c r="I246" s="334" t="s">
        <v>127</v>
      </c>
      <c r="J246" s="299">
        <f>IF($E246=1,VLOOKUP(I246,data!$B$35:$D$39,2,0),0)</f>
        <v>0</v>
      </c>
      <c r="K246" s="300">
        <f>IF(AND(H246&lt;&gt;0,J246&lt;&gt;0)=FALSE,0,data!$C$43)</f>
        <v>0</v>
      </c>
      <c r="L246" s="338">
        <f t="shared" si="7"/>
        <v>0</v>
      </c>
      <c r="M246" s="293">
        <f t="shared" si="18"/>
        <v>0</v>
      </c>
      <c r="N246" s="293">
        <f t="shared" si="16"/>
        <v>0</v>
      </c>
      <c r="O246" s="293">
        <f t="shared" si="17"/>
        <v>0</v>
      </c>
      <c r="P246" s="296"/>
    </row>
    <row r="247" spans="1:16" ht="26.55" hidden="1" customHeight="1" x14ac:dyDescent="0.3">
      <c r="A247" s="301"/>
      <c r="B247" s="290" t="s">
        <v>369</v>
      </c>
      <c r="C247" s="291"/>
      <c r="D247" s="297"/>
      <c r="E247" s="293">
        <f t="shared" si="15"/>
        <v>0</v>
      </c>
      <c r="F247" s="298">
        <f>IF(E247=1,data!$C$41*D247,0)</f>
        <v>0</v>
      </c>
      <c r="G247" s="334" t="s">
        <v>127</v>
      </c>
      <c r="H247" s="299">
        <f>IF($E247=1,IF($D247&lt;15,VLOOKUP(G247,data!$B$3:$E$32,2,0)*$D247,(VLOOKUP(G247,data!$B$3:$E$32,2,0)*14)+(VLOOKUP(G247,data!$B$3:$E$32,3,0))*($D247-14)),0)</f>
        <v>0</v>
      </c>
      <c r="I247" s="334" t="s">
        <v>127</v>
      </c>
      <c r="J247" s="299">
        <f>IF($E247=1,VLOOKUP(I247,data!$B$35:$D$39,2,0),0)</f>
        <v>0</v>
      </c>
      <c r="K247" s="300">
        <f>IF(AND(H247&lt;&gt;0,J247&lt;&gt;0)=FALSE,0,data!$C$43)</f>
        <v>0</v>
      </c>
      <c r="L247" s="338">
        <f t="shared" si="7"/>
        <v>0</v>
      </c>
      <c r="M247" s="293">
        <f t="shared" si="18"/>
        <v>0</v>
      </c>
      <c r="N247" s="293">
        <f t="shared" si="16"/>
        <v>0</v>
      </c>
      <c r="O247" s="293">
        <f t="shared" si="17"/>
        <v>0</v>
      </c>
      <c r="P247" s="296"/>
    </row>
    <row r="248" spans="1:16" ht="26.55" hidden="1" customHeight="1" x14ac:dyDescent="0.3">
      <c r="A248" s="301"/>
      <c r="B248" s="290" t="s">
        <v>370</v>
      </c>
      <c r="C248" s="291"/>
      <c r="D248" s="297"/>
      <c r="E248" s="293">
        <f t="shared" si="15"/>
        <v>0</v>
      </c>
      <c r="F248" s="298">
        <f>IF(E248=1,data!$C$41*D248,0)</f>
        <v>0</v>
      </c>
      <c r="G248" s="334" t="s">
        <v>127</v>
      </c>
      <c r="H248" s="299">
        <f>IF($E248=1,IF($D248&lt;15,VLOOKUP(G248,data!$B$3:$E$32,2,0)*$D248,(VLOOKUP(G248,data!$B$3:$E$32,2,0)*14)+(VLOOKUP(G248,data!$B$3:$E$32,3,0))*($D248-14)),0)</f>
        <v>0</v>
      </c>
      <c r="I248" s="334" t="s">
        <v>127</v>
      </c>
      <c r="J248" s="299">
        <f>IF($E248=1,VLOOKUP(I248,data!$B$35:$D$39,2,0),0)</f>
        <v>0</v>
      </c>
      <c r="K248" s="300">
        <f>IF(AND(H248&lt;&gt;0,J248&lt;&gt;0)=FALSE,0,data!$C$43)</f>
        <v>0</v>
      </c>
      <c r="L248" s="338">
        <f t="shared" si="7"/>
        <v>0</v>
      </c>
      <c r="M248" s="293">
        <f t="shared" si="18"/>
        <v>0</v>
      </c>
      <c r="N248" s="293">
        <f t="shared" si="16"/>
        <v>0</v>
      </c>
      <c r="O248" s="293">
        <f t="shared" si="17"/>
        <v>0</v>
      </c>
      <c r="P248" s="296"/>
    </row>
    <row r="249" spans="1:16" ht="26.55" hidden="1" customHeight="1" x14ac:dyDescent="0.3">
      <c r="A249" s="301"/>
      <c r="B249" s="290" t="s">
        <v>371</v>
      </c>
      <c r="C249" s="291"/>
      <c r="D249" s="297"/>
      <c r="E249" s="293">
        <f t="shared" si="15"/>
        <v>0</v>
      </c>
      <c r="F249" s="298">
        <f>IF(E249=1,data!$C$41*D249,0)</f>
        <v>0</v>
      </c>
      <c r="G249" s="334" t="s">
        <v>127</v>
      </c>
      <c r="H249" s="299">
        <f>IF($E249=1,IF($D249&lt;15,VLOOKUP(G249,data!$B$3:$E$32,2,0)*$D249,(VLOOKUP(G249,data!$B$3:$E$32,2,0)*14)+(VLOOKUP(G249,data!$B$3:$E$32,3,0))*($D249-14)),0)</f>
        <v>0</v>
      </c>
      <c r="I249" s="334" t="s">
        <v>127</v>
      </c>
      <c r="J249" s="299">
        <f>IF($E249=1,VLOOKUP(I249,data!$B$35:$D$39,2,0),0)</f>
        <v>0</v>
      </c>
      <c r="K249" s="300">
        <f>IF(AND(H249&lt;&gt;0,J249&lt;&gt;0)=FALSE,0,data!$C$43)</f>
        <v>0</v>
      </c>
      <c r="L249" s="338">
        <f t="shared" si="7"/>
        <v>0</v>
      </c>
      <c r="M249" s="293">
        <f t="shared" si="18"/>
        <v>0</v>
      </c>
      <c r="N249" s="293">
        <f t="shared" si="16"/>
        <v>0</v>
      </c>
      <c r="O249" s="293">
        <f t="shared" si="17"/>
        <v>0</v>
      </c>
      <c r="P249" s="296"/>
    </row>
    <row r="250" spans="1:16" ht="26.55" hidden="1" customHeight="1" x14ac:dyDescent="0.3">
      <c r="A250" s="301"/>
      <c r="B250" s="290" t="s">
        <v>372</v>
      </c>
      <c r="C250" s="291"/>
      <c r="D250" s="297"/>
      <c r="E250" s="293">
        <f t="shared" si="15"/>
        <v>0</v>
      </c>
      <c r="F250" s="298">
        <f>IF(E250=1,data!$C$41*D250,0)</f>
        <v>0</v>
      </c>
      <c r="G250" s="334" t="s">
        <v>127</v>
      </c>
      <c r="H250" s="299">
        <f>IF($E250=1,IF($D250&lt;15,VLOOKUP(G250,data!$B$3:$E$32,2,0)*$D250,(VLOOKUP(G250,data!$B$3:$E$32,2,0)*14)+(VLOOKUP(G250,data!$B$3:$E$32,3,0))*($D250-14)),0)</f>
        <v>0</v>
      </c>
      <c r="I250" s="334" t="s">
        <v>127</v>
      </c>
      <c r="J250" s="299">
        <f>IF($E250=1,VLOOKUP(I250,data!$B$35:$D$39,2,0),0)</f>
        <v>0</v>
      </c>
      <c r="K250" s="300">
        <f>IF(AND(H250&lt;&gt;0,J250&lt;&gt;0)=FALSE,0,data!$C$43)</f>
        <v>0</v>
      </c>
      <c r="L250" s="338">
        <f t="shared" si="7"/>
        <v>0</v>
      </c>
      <c r="M250" s="293">
        <f t="shared" si="18"/>
        <v>0</v>
      </c>
      <c r="N250" s="293">
        <f t="shared" si="16"/>
        <v>0</v>
      </c>
      <c r="O250" s="293">
        <f t="shared" si="17"/>
        <v>0</v>
      </c>
      <c r="P250" s="296"/>
    </row>
    <row r="251" spans="1:16" ht="26.55" hidden="1" customHeight="1" x14ac:dyDescent="0.3">
      <c r="A251" s="301"/>
      <c r="B251" s="290" t="s">
        <v>373</v>
      </c>
      <c r="C251" s="291"/>
      <c r="D251" s="297"/>
      <c r="E251" s="293">
        <f t="shared" si="15"/>
        <v>0</v>
      </c>
      <c r="F251" s="298">
        <f>IF(E251=1,data!$C$41*D251,0)</f>
        <v>0</v>
      </c>
      <c r="G251" s="334" t="s">
        <v>127</v>
      </c>
      <c r="H251" s="299">
        <f>IF($E251=1,IF($D251&lt;15,VLOOKUP(G251,data!$B$3:$E$32,2,0)*$D251,(VLOOKUP(G251,data!$B$3:$E$32,2,0)*14)+(VLOOKUP(G251,data!$B$3:$E$32,3,0))*($D251-14)),0)</f>
        <v>0</v>
      </c>
      <c r="I251" s="334" t="s">
        <v>127</v>
      </c>
      <c r="J251" s="299">
        <f>IF($E251=1,VLOOKUP(I251,data!$B$35:$D$39,2,0),0)</f>
        <v>0</v>
      </c>
      <c r="K251" s="300">
        <f>IF(AND(H251&lt;&gt;0,J251&lt;&gt;0)=FALSE,0,data!$C$43)</f>
        <v>0</v>
      </c>
      <c r="L251" s="338">
        <f t="shared" si="7"/>
        <v>0</v>
      </c>
      <c r="M251" s="293">
        <f t="shared" si="18"/>
        <v>0</v>
      </c>
      <c r="N251" s="293">
        <f t="shared" si="16"/>
        <v>0</v>
      </c>
      <c r="O251" s="293">
        <f t="shared" si="17"/>
        <v>0</v>
      </c>
      <c r="P251" s="296"/>
    </row>
    <row r="252" spans="1:16" ht="26.55" hidden="1" customHeight="1" x14ac:dyDescent="0.3">
      <c r="A252" s="301"/>
      <c r="B252" s="290" t="s">
        <v>374</v>
      </c>
      <c r="C252" s="291"/>
      <c r="D252" s="297"/>
      <c r="E252" s="293">
        <f t="shared" si="15"/>
        <v>0</v>
      </c>
      <c r="F252" s="298">
        <f>IF(E252=1,data!$C$41*D252,0)</f>
        <v>0</v>
      </c>
      <c r="G252" s="334" t="s">
        <v>127</v>
      </c>
      <c r="H252" s="299">
        <f>IF($E252=1,IF($D252&lt;15,VLOOKUP(G252,data!$B$3:$E$32,2,0)*$D252,(VLOOKUP(G252,data!$B$3:$E$32,2,0)*14)+(VLOOKUP(G252,data!$B$3:$E$32,3,0))*($D252-14)),0)</f>
        <v>0</v>
      </c>
      <c r="I252" s="334" t="s">
        <v>127</v>
      </c>
      <c r="J252" s="299">
        <f>IF($E252=1,VLOOKUP(I252,data!$B$35:$D$39,2,0),0)</f>
        <v>0</v>
      </c>
      <c r="K252" s="300">
        <f>IF(AND(H252&lt;&gt;0,J252&lt;&gt;0)=FALSE,0,data!$C$43)</f>
        <v>0</v>
      </c>
      <c r="L252" s="338">
        <f t="shared" si="7"/>
        <v>0</v>
      </c>
      <c r="M252" s="293">
        <f t="shared" si="18"/>
        <v>0</v>
      </c>
      <c r="N252" s="293">
        <f t="shared" si="16"/>
        <v>0</v>
      </c>
      <c r="O252" s="293">
        <f t="shared" si="17"/>
        <v>0</v>
      </c>
      <c r="P252" s="296"/>
    </row>
    <row r="253" spans="1:16" ht="26.55" hidden="1" customHeight="1" x14ac:dyDescent="0.3">
      <c r="A253" s="301"/>
      <c r="B253" s="290" t="s">
        <v>375</v>
      </c>
      <c r="C253" s="291"/>
      <c r="D253" s="297"/>
      <c r="E253" s="293">
        <f t="shared" si="15"/>
        <v>0</v>
      </c>
      <c r="F253" s="298">
        <f>IF(E253=1,data!$C$41*D253,0)</f>
        <v>0</v>
      </c>
      <c r="G253" s="334" t="s">
        <v>127</v>
      </c>
      <c r="H253" s="299">
        <f>IF($E253=1,IF($D253&lt;15,VLOOKUP(G253,data!$B$3:$E$32,2,0)*$D253,(VLOOKUP(G253,data!$B$3:$E$32,2,0)*14)+(VLOOKUP(G253,data!$B$3:$E$32,3,0))*($D253-14)),0)</f>
        <v>0</v>
      </c>
      <c r="I253" s="334" t="s">
        <v>127</v>
      </c>
      <c r="J253" s="299">
        <f>IF($E253=1,VLOOKUP(I253,data!$B$35:$D$39,2,0),0)</f>
        <v>0</v>
      </c>
      <c r="K253" s="300">
        <f>IF(AND(H253&lt;&gt;0,J253&lt;&gt;0)=FALSE,0,data!$C$43)</f>
        <v>0</v>
      </c>
      <c r="L253" s="338">
        <f t="shared" si="7"/>
        <v>0</v>
      </c>
      <c r="M253" s="293">
        <f t="shared" si="18"/>
        <v>0</v>
      </c>
      <c r="N253" s="293">
        <f t="shared" si="16"/>
        <v>0</v>
      </c>
      <c r="O253" s="293">
        <f t="shared" si="17"/>
        <v>0</v>
      </c>
      <c r="P253" s="296"/>
    </row>
    <row r="254" spans="1:16" ht="26.55" hidden="1" customHeight="1" x14ac:dyDescent="0.3">
      <c r="A254" s="301"/>
      <c r="B254" s="290" t="s">
        <v>376</v>
      </c>
      <c r="C254" s="291"/>
      <c r="D254" s="297"/>
      <c r="E254" s="293">
        <f t="shared" si="15"/>
        <v>0</v>
      </c>
      <c r="F254" s="298">
        <f>IF(E254=1,data!$C$41*D254,0)</f>
        <v>0</v>
      </c>
      <c r="G254" s="334" t="s">
        <v>127</v>
      </c>
      <c r="H254" s="299">
        <f>IF($E254=1,IF($D254&lt;15,VLOOKUP(G254,data!$B$3:$E$32,2,0)*$D254,(VLOOKUP(G254,data!$B$3:$E$32,2,0)*14)+(VLOOKUP(G254,data!$B$3:$E$32,3,0))*($D254-14)),0)</f>
        <v>0</v>
      </c>
      <c r="I254" s="334" t="s">
        <v>127</v>
      </c>
      <c r="J254" s="299">
        <f>IF($E254=1,VLOOKUP(I254,data!$B$35:$D$39,2,0),0)</f>
        <v>0</v>
      </c>
      <c r="K254" s="300">
        <f>IF(AND(H254&lt;&gt;0,J254&lt;&gt;0)=FALSE,0,data!$C$43)</f>
        <v>0</v>
      </c>
      <c r="L254" s="338">
        <f t="shared" si="7"/>
        <v>0</v>
      </c>
      <c r="M254" s="293">
        <f t="shared" si="18"/>
        <v>0</v>
      </c>
      <c r="N254" s="293">
        <f t="shared" si="16"/>
        <v>0</v>
      </c>
      <c r="O254" s="293">
        <f t="shared" si="17"/>
        <v>0</v>
      </c>
      <c r="P254" s="296"/>
    </row>
    <row r="255" spans="1:16" ht="26.55" hidden="1" customHeight="1" x14ac:dyDescent="0.3">
      <c r="A255" s="301"/>
      <c r="B255" s="290" t="s">
        <v>377</v>
      </c>
      <c r="C255" s="291"/>
      <c r="D255" s="297"/>
      <c r="E255" s="293">
        <f t="shared" si="15"/>
        <v>0</v>
      </c>
      <c r="F255" s="298">
        <f>IF(E255=1,data!$C$41*D255,0)</f>
        <v>0</v>
      </c>
      <c r="G255" s="334" t="s">
        <v>127</v>
      </c>
      <c r="H255" s="299">
        <f>IF($E255=1,IF($D255&lt;15,VLOOKUP(G255,data!$B$3:$E$32,2,0)*$D255,(VLOOKUP(G255,data!$B$3:$E$32,2,0)*14)+(VLOOKUP(G255,data!$B$3:$E$32,3,0))*($D255-14)),0)</f>
        <v>0</v>
      </c>
      <c r="I255" s="334" t="s">
        <v>127</v>
      </c>
      <c r="J255" s="299">
        <f>IF($E255=1,VLOOKUP(I255,data!$B$35:$D$39,2,0),0)</f>
        <v>0</v>
      </c>
      <c r="K255" s="300">
        <f>IF(AND(H255&lt;&gt;0,J255&lt;&gt;0)=FALSE,0,data!$C$43)</f>
        <v>0</v>
      </c>
      <c r="L255" s="338">
        <f t="shared" si="7"/>
        <v>0</v>
      </c>
      <c r="M255" s="293">
        <f t="shared" si="18"/>
        <v>0</v>
      </c>
      <c r="N255" s="293">
        <f t="shared" si="16"/>
        <v>0</v>
      </c>
      <c r="O255" s="293">
        <f t="shared" si="17"/>
        <v>0</v>
      </c>
      <c r="P255" s="296"/>
    </row>
    <row r="256" spans="1:16" ht="26.55" hidden="1" customHeight="1" x14ac:dyDescent="0.3">
      <c r="A256" s="301"/>
      <c r="B256" s="290" t="s">
        <v>378</v>
      </c>
      <c r="C256" s="291"/>
      <c r="D256" s="297"/>
      <c r="E256" s="293">
        <f t="shared" si="15"/>
        <v>0</v>
      </c>
      <c r="F256" s="298">
        <f>IF(E256=1,data!$C$41*D256,0)</f>
        <v>0</v>
      </c>
      <c r="G256" s="334" t="s">
        <v>127</v>
      </c>
      <c r="H256" s="299">
        <f>IF($E256=1,IF($D256&lt;15,VLOOKUP(G256,data!$B$3:$E$32,2,0)*$D256,(VLOOKUP(G256,data!$B$3:$E$32,2,0)*14)+(VLOOKUP(G256,data!$B$3:$E$32,3,0))*($D256-14)),0)</f>
        <v>0</v>
      </c>
      <c r="I256" s="334" t="s">
        <v>127</v>
      </c>
      <c r="J256" s="299">
        <f>IF($E256=1,VLOOKUP(I256,data!$B$35:$D$39,2,0),0)</f>
        <v>0</v>
      </c>
      <c r="K256" s="300">
        <f>IF(AND(H256&lt;&gt;0,J256&lt;&gt;0)=FALSE,0,data!$C$43)</f>
        <v>0</v>
      </c>
      <c r="L256" s="338">
        <f t="shared" si="7"/>
        <v>0</v>
      </c>
      <c r="M256" s="293">
        <f t="shared" si="18"/>
        <v>0</v>
      </c>
      <c r="N256" s="293">
        <f t="shared" si="16"/>
        <v>0</v>
      </c>
      <c r="O256" s="293">
        <f t="shared" si="17"/>
        <v>0</v>
      </c>
      <c r="P256" s="296"/>
    </row>
    <row r="257" spans="1:16" ht="26.55" hidden="1" customHeight="1" x14ac:dyDescent="0.3">
      <c r="A257" s="301"/>
      <c r="B257" s="290" t="s">
        <v>379</v>
      </c>
      <c r="C257" s="291"/>
      <c r="D257" s="297"/>
      <c r="E257" s="293">
        <f t="shared" si="15"/>
        <v>0</v>
      </c>
      <c r="F257" s="298">
        <f>IF(E257=1,data!$C$41*D257,0)</f>
        <v>0</v>
      </c>
      <c r="G257" s="334" t="s">
        <v>127</v>
      </c>
      <c r="H257" s="299">
        <f>IF($E257=1,IF($D257&lt;15,VLOOKUP(G257,data!$B$3:$E$32,2,0)*$D257,(VLOOKUP(G257,data!$B$3:$E$32,2,0)*14)+(VLOOKUP(G257,data!$B$3:$E$32,3,0))*($D257-14)),0)</f>
        <v>0</v>
      </c>
      <c r="I257" s="334" t="s">
        <v>127</v>
      </c>
      <c r="J257" s="299">
        <f>IF($E257=1,VLOOKUP(I257,data!$B$35:$D$39,2,0),0)</f>
        <v>0</v>
      </c>
      <c r="K257" s="300">
        <f>IF(AND(H257&lt;&gt;0,J257&lt;&gt;0)=FALSE,0,data!$C$43)</f>
        <v>0</v>
      </c>
      <c r="L257" s="338">
        <f t="shared" si="7"/>
        <v>0</v>
      </c>
      <c r="M257" s="293">
        <f t="shared" si="18"/>
        <v>0</v>
      </c>
      <c r="N257" s="293">
        <f t="shared" si="16"/>
        <v>0</v>
      </c>
      <c r="O257" s="293">
        <f t="shared" si="17"/>
        <v>0</v>
      </c>
      <c r="P257" s="296"/>
    </row>
    <row r="258" spans="1:16" ht="26.55" hidden="1" customHeight="1" x14ac:dyDescent="0.3">
      <c r="A258" s="301"/>
      <c r="B258" s="290" t="s">
        <v>380</v>
      </c>
      <c r="C258" s="291"/>
      <c r="D258" s="297"/>
      <c r="E258" s="293">
        <f t="shared" si="15"/>
        <v>0</v>
      </c>
      <c r="F258" s="298">
        <f>IF(E258=1,data!$C$41*D258,0)</f>
        <v>0</v>
      </c>
      <c r="G258" s="334" t="s">
        <v>127</v>
      </c>
      <c r="H258" s="299">
        <f>IF($E258=1,IF($D258&lt;15,VLOOKUP(G258,data!$B$3:$E$32,2,0)*$D258,(VLOOKUP(G258,data!$B$3:$E$32,2,0)*14)+(VLOOKUP(G258,data!$B$3:$E$32,3,0))*($D258-14)),0)</f>
        <v>0</v>
      </c>
      <c r="I258" s="334" t="s">
        <v>127</v>
      </c>
      <c r="J258" s="299">
        <f>IF($E258=1,VLOOKUP(I258,data!$B$35:$D$39,2,0),0)</f>
        <v>0</v>
      </c>
      <c r="K258" s="300">
        <f>IF(AND(H258&lt;&gt;0,J258&lt;&gt;0)=FALSE,0,data!$C$43)</f>
        <v>0</v>
      </c>
      <c r="L258" s="338">
        <f t="shared" si="7"/>
        <v>0</v>
      </c>
      <c r="M258" s="293">
        <f t="shared" si="18"/>
        <v>0</v>
      </c>
      <c r="N258" s="293">
        <f t="shared" si="16"/>
        <v>0</v>
      </c>
      <c r="O258" s="293">
        <f t="shared" si="17"/>
        <v>0</v>
      </c>
      <c r="P258" s="296"/>
    </row>
    <row r="259" spans="1:16" ht="26.55" hidden="1" customHeight="1" x14ac:dyDescent="0.3">
      <c r="A259" s="301"/>
      <c r="B259" s="290" t="s">
        <v>381</v>
      </c>
      <c r="C259" s="291"/>
      <c r="D259" s="297"/>
      <c r="E259" s="293">
        <f t="shared" si="15"/>
        <v>0</v>
      </c>
      <c r="F259" s="298">
        <f>IF(E259=1,data!$C$41*D259,0)</f>
        <v>0</v>
      </c>
      <c r="G259" s="334" t="s">
        <v>127</v>
      </c>
      <c r="H259" s="299">
        <f>IF($E259=1,IF($D259&lt;15,VLOOKUP(G259,data!$B$3:$E$32,2,0)*$D259,(VLOOKUP(G259,data!$B$3:$E$32,2,0)*14)+(VLOOKUP(G259,data!$B$3:$E$32,3,0))*($D259-14)),0)</f>
        <v>0</v>
      </c>
      <c r="I259" s="334" t="s">
        <v>127</v>
      </c>
      <c r="J259" s="299">
        <f>IF($E259=1,VLOOKUP(I259,data!$B$35:$D$39,2,0),0)</f>
        <v>0</v>
      </c>
      <c r="K259" s="300">
        <f>IF(AND(H259&lt;&gt;0,J259&lt;&gt;0)=FALSE,0,data!$C$43)</f>
        <v>0</v>
      </c>
      <c r="L259" s="338">
        <f t="shared" si="7"/>
        <v>0</v>
      </c>
      <c r="M259" s="293">
        <f t="shared" si="18"/>
        <v>0</v>
      </c>
      <c r="N259" s="293">
        <f t="shared" si="16"/>
        <v>0</v>
      </c>
      <c r="O259" s="293">
        <f t="shared" si="17"/>
        <v>0</v>
      </c>
      <c r="P259" s="296"/>
    </row>
    <row r="260" spans="1:16" ht="26.55" hidden="1" customHeight="1" x14ac:dyDescent="0.3">
      <c r="A260" s="301"/>
      <c r="B260" s="290" t="s">
        <v>382</v>
      </c>
      <c r="C260" s="291"/>
      <c r="D260" s="297"/>
      <c r="E260" s="293">
        <f t="shared" si="15"/>
        <v>0</v>
      </c>
      <c r="F260" s="298">
        <f>IF(E260=1,data!$C$41*D260,0)</f>
        <v>0</v>
      </c>
      <c r="G260" s="334" t="s">
        <v>127</v>
      </c>
      <c r="H260" s="299">
        <f>IF($E260=1,IF($D260&lt;15,VLOOKUP(G260,data!$B$3:$E$32,2,0)*$D260,(VLOOKUP(G260,data!$B$3:$E$32,2,0)*14)+(VLOOKUP(G260,data!$B$3:$E$32,3,0))*($D260-14)),0)</f>
        <v>0</v>
      </c>
      <c r="I260" s="334" t="s">
        <v>127</v>
      </c>
      <c r="J260" s="299">
        <f>IF($E260=1,VLOOKUP(I260,data!$B$35:$D$39,2,0),0)</f>
        <v>0</v>
      </c>
      <c r="K260" s="300">
        <f>IF(AND(H260&lt;&gt;0,J260&lt;&gt;0)=FALSE,0,data!$C$43)</f>
        <v>0</v>
      </c>
      <c r="L260" s="338">
        <f t="shared" si="7"/>
        <v>0</v>
      </c>
      <c r="M260" s="293">
        <f t="shared" si="18"/>
        <v>0</v>
      </c>
      <c r="N260" s="293">
        <f t="shared" si="16"/>
        <v>0</v>
      </c>
      <c r="O260" s="293">
        <f t="shared" si="17"/>
        <v>0</v>
      </c>
      <c r="P260" s="296"/>
    </row>
    <row r="261" spans="1:16" ht="26.55" hidden="1" customHeight="1" x14ac:dyDescent="0.3">
      <c r="A261" s="301"/>
      <c r="B261" s="290" t="s">
        <v>383</v>
      </c>
      <c r="C261" s="291"/>
      <c r="D261" s="297"/>
      <c r="E261" s="293">
        <f t="shared" si="15"/>
        <v>0</v>
      </c>
      <c r="F261" s="298">
        <f>IF(E261=1,data!$C$41*D261,0)</f>
        <v>0</v>
      </c>
      <c r="G261" s="334" t="s">
        <v>127</v>
      </c>
      <c r="H261" s="299">
        <f>IF($E261=1,IF($D261&lt;15,VLOOKUP(G261,data!$B$3:$E$32,2,0)*$D261,(VLOOKUP(G261,data!$B$3:$E$32,2,0)*14)+(VLOOKUP(G261,data!$B$3:$E$32,3,0))*($D261-14)),0)</f>
        <v>0</v>
      </c>
      <c r="I261" s="334" t="s">
        <v>127</v>
      </c>
      <c r="J261" s="299">
        <f>IF($E261=1,VLOOKUP(I261,data!$B$35:$D$39,2,0),0)</f>
        <v>0</v>
      </c>
      <c r="K261" s="300">
        <f>IF(AND(H261&lt;&gt;0,J261&lt;&gt;0)=FALSE,0,data!$C$43)</f>
        <v>0</v>
      </c>
      <c r="L261" s="338">
        <f t="shared" si="7"/>
        <v>0</v>
      </c>
      <c r="M261" s="293">
        <f t="shared" si="18"/>
        <v>0</v>
      </c>
      <c r="N261" s="293">
        <f t="shared" si="16"/>
        <v>0</v>
      </c>
      <c r="O261" s="293">
        <f t="shared" si="17"/>
        <v>0</v>
      </c>
      <c r="P261" s="296"/>
    </row>
    <row r="262" spans="1:16" ht="26.55" hidden="1" customHeight="1" x14ac:dyDescent="0.3">
      <c r="A262" s="301"/>
      <c r="B262" s="290" t="s">
        <v>384</v>
      </c>
      <c r="C262" s="291"/>
      <c r="D262" s="297"/>
      <c r="E262" s="293">
        <f t="shared" si="15"/>
        <v>0</v>
      </c>
      <c r="F262" s="298">
        <f>IF(E262=1,data!$C$41*D262,0)</f>
        <v>0</v>
      </c>
      <c r="G262" s="334" t="s">
        <v>127</v>
      </c>
      <c r="H262" s="299">
        <f>IF($E262=1,IF($D262&lt;15,VLOOKUP(G262,data!$B$3:$E$32,2,0)*$D262,(VLOOKUP(G262,data!$B$3:$E$32,2,0)*14)+(VLOOKUP(G262,data!$B$3:$E$32,3,0))*($D262-14)),0)</f>
        <v>0</v>
      </c>
      <c r="I262" s="334" t="s">
        <v>127</v>
      </c>
      <c r="J262" s="299">
        <f>IF($E262=1,VLOOKUP(I262,data!$B$35:$D$39,2,0),0)</f>
        <v>0</v>
      </c>
      <c r="K262" s="300">
        <f>IF(AND(H262&lt;&gt;0,J262&lt;&gt;0)=FALSE,0,data!$C$43)</f>
        <v>0</v>
      </c>
      <c r="L262" s="338">
        <f t="shared" si="7"/>
        <v>0</v>
      </c>
      <c r="M262" s="293">
        <f t="shared" si="18"/>
        <v>0</v>
      </c>
      <c r="N262" s="293">
        <f t="shared" si="16"/>
        <v>0</v>
      </c>
      <c r="O262" s="293">
        <f t="shared" si="17"/>
        <v>0</v>
      </c>
      <c r="P262" s="296"/>
    </row>
    <row r="263" spans="1:16" ht="26.55" hidden="1" customHeight="1" x14ac:dyDescent="0.3">
      <c r="A263" s="301"/>
      <c r="B263" s="290" t="s">
        <v>385</v>
      </c>
      <c r="C263" s="291"/>
      <c r="D263" s="297"/>
      <c r="E263" s="293">
        <f t="shared" si="15"/>
        <v>0</v>
      </c>
      <c r="F263" s="298">
        <f>IF(E263=1,data!$C$41*D263,0)</f>
        <v>0</v>
      </c>
      <c r="G263" s="334" t="s">
        <v>127</v>
      </c>
      <c r="H263" s="299">
        <f>IF($E263=1,IF($D263&lt;15,VLOOKUP(G263,data!$B$3:$E$32,2,0)*$D263,(VLOOKUP(G263,data!$B$3:$E$32,2,0)*14)+(VLOOKUP(G263,data!$B$3:$E$32,3,0))*($D263-14)),0)</f>
        <v>0</v>
      </c>
      <c r="I263" s="334" t="s">
        <v>127</v>
      </c>
      <c r="J263" s="299">
        <f>IF($E263=1,VLOOKUP(I263,data!$B$35:$D$39,2,0),0)</f>
        <v>0</v>
      </c>
      <c r="K263" s="300">
        <f>IF(AND(H263&lt;&gt;0,J263&lt;&gt;0)=FALSE,0,data!$C$43)</f>
        <v>0</v>
      </c>
      <c r="L263" s="338">
        <f t="shared" si="7"/>
        <v>0</v>
      </c>
      <c r="M263" s="293">
        <f t="shared" si="18"/>
        <v>0</v>
      </c>
      <c r="N263" s="293">
        <f t="shared" si="16"/>
        <v>0</v>
      </c>
      <c r="O263" s="293">
        <f t="shared" si="17"/>
        <v>0</v>
      </c>
      <c r="P263" s="296"/>
    </row>
    <row r="264" spans="1:16" ht="26.55" hidden="1" customHeight="1" x14ac:dyDescent="0.3">
      <c r="A264" s="301"/>
      <c r="B264" s="290" t="s">
        <v>386</v>
      </c>
      <c r="C264" s="291"/>
      <c r="D264" s="297"/>
      <c r="E264" s="293">
        <f t="shared" ref="E264:E327" si="19">IF(C264&gt;0,IF(D264&gt;0,1,0),0)</f>
        <v>0</v>
      </c>
      <c r="F264" s="298">
        <f>IF(E264=1,data!$C$41*D264,0)</f>
        <v>0</v>
      </c>
      <c r="G264" s="334" t="s">
        <v>127</v>
      </c>
      <c r="H264" s="299">
        <f>IF($E264=1,IF($D264&lt;15,VLOOKUP(G264,data!$B$3:$E$32,2,0)*$D264,(VLOOKUP(G264,data!$B$3:$E$32,2,0)*14)+(VLOOKUP(G264,data!$B$3:$E$32,3,0))*($D264-14)),0)</f>
        <v>0</v>
      </c>
      <c r="I264" s="334" t="s">
        <v>127</v>
      </c>
      <c r="J264" s="299">
        <f>IF($E264=1,VLOOKUP(I264,data!$B$35:$D$39,2,0),0)</f>
        <v>0</v>
      </c>
      <c r="K264" s="300">
        <f>IF(AND(H264&lt;&gt;0,J264&lt;&gt;0)=FALSE,0,data!$C$43)</f>
        <v>0</v>
      </c>
      <c r="L264" s="338">
        <f t="shared" si="7"/>
        <v>0</v>
      </c>
      <c r="M264" s="293">
        <f t="shared" si="18"/>
        <v>0</v>
      </c>
      <c r="N264" s="293">
        <f t="shared" ref="N264:N327" si="20">IF(M264=1,D264,0)</f>
        <v>0</v>
      </c>
      <c r="O264" s="293">
        <f t="shared" ref="O264:O327" si="21">IF(OR(G264="Spojené Království",G264="Norsko",G264="Island"),L264,0)</f>
        <v>0</v>
      </c>
      <c r="P264" s="296"/>
    </row>
    <row r="265" spans="1:16" ht="26.55" hidden="1" customHeight="1" x14ac:dyDescent="0.3">
      <c r="A265" s="301"/>
      <c r="B265" s="290" t="s">
        <v>387</v>
      </c>
      <c r="C265" s="291"/>
      <c r="D265" s="297"/>
      <c r="E265" s="293">
        <f t="shared" si="19"/>
        <v>0</v>
      </c>
      <c r="F265" s="298">
        <f>IF(E265=1,data!$C$41*D265,0)</f>
        <v>0</v>
      </c>
      <c r="G265" s="334" t="s">
        <v>127</v>
      </c>
      <c r="H265" s="299">
        <f>IF($E265=1,IF($D265&lt;15,VLOOKUP(G265,data!$B$3:$E$32,2,0)*$D265,(VLOOKUP(G265,data!$B$3:$E$32,2,0)*14)+(VLOOKUP(G265,data!$B$3:$E$32,3,0))*($D265-14)),0)</f>
        <v>0</v>
      </c>
      <c r="I265" s="334" t="s">
        <v>127</v>
      </c>
      <c r="J265" s="299">
        <f>IF($E265=1,VLOOKUP(I265,data!$B$35:$D$39,2,0),0)</f>
        <v>0</v>
      </c>
      <c r="K265" s="300">
        <f>IF(AND(H265&lt;&gt;0,J265&lt;&gt;0)=FALSE,0,data!$C$43)</f>
        <v>0</v>
      </c>
      <c r="L265" s="338">
        <f t="shared" si="7"/>
        <v>0</v>
      </c>
      <c r="M265" s="293">
        <f t="shared" si="18"/>
        <v>0</v>
      </c>
      <c r="N265" s="293">
        <f t="shared" si="20"/>
        <v>0</v>
      </c>
      <c r="O265" s="293">
        <f t="shared" si="21"/>
        <v>0</v>
      </c>
      <c r="P265" s="296"/>
    </row>
    <row r="266" spans="1:16" ht="26.55" hidden="1" customHeight="1" x14ac:dyDescent="0.3">
      <c r="A266" s="301"/>
      <c r="B266" s="290" t="s">
        <v>388</v>
      </c>
      <c r="C266" s="291"/>
      <c r="D266" s="297"/>
      <c r="E266" s="293">
        <f t="shared" si="19"/>
        <v>0</v>
      </c>
      <c r="F266" s="298">
        <f>IF(E266=1,data!$C$41*D266,0)</f>
        <v>0</v>
      </c>
      <c r="G266" s="334" t="s">
        <v>127</v>
      </c>
      <c r="H266" s="299">
        <f>IF($E266=1,IF($D266&lt;15,VLOOKUP(G266,data!$B$3:$E$32,2,0)*$D266,(VLOOKUP(G266,data!$B$3:$E$32,2,0)*14)+(VLOOKUP(G266,data!$B$3:$E$32,3,0))*($D266-14)),0)</f>
        <v>0</v>
      </c>
      <c r="I266" s="334" t="s">
        <v>127</v>
      </c>
      <c r="J266" s="299">
        <f>IF($E266=1,VLOOKUP(I266,data!$B$35:$D$39,2,0),0)</f>
        <v>0</v>
      </c>
      <c r="K266" s="300">
        <f>IF(AND(H266&lt;&gt;0,J266&lt;&gt;0)=FALSE,0,data!$C$43)</f>
        <v>0</v>
      </c>
      <c r="L266" s="338">
        <f t="shared" si="7"/>
        <v>0</v>
      </c>
      <c r="M266" s="293">
        <f t="shared" si="18"/>
        <v>0</v>
      </c>
      <c r="N266" s="293">
        <f t="shared" si="20"/>
        <v>0</v>
      </c>
      <c r="O266" s="293">
        <f t="shared" si="21"/>
        <v>0</v>
      </c>
      <c r="P266" s="296"/>
    </row>
    <row r="267" spans="1:16" ht="26.55" hidden="1" customHeight="1" x14ac:dyDescent="0.3">
      <c r="A267" s="301"/>
      <c r="B267" s="290" t="s">
        <v>389</v>
      </c>
      <c r="C267" s="291"/>
      <c r="D267" s="297"/>
      <c r="E267" s="293">
        <f t="shared" si="19"/>
        <v>0</v>
      </c>
      <c r="F267" s="298">
        <f>IF(E267=1,data!$C$41*D267,0)</f>
        <v>0</v>
      </c>
      <c r="G267" s="334" t="s">
        <v>127</v>
      </c>
      <c r="H267" s="299">
        <f>IF($E267=1,IF($D267&lt;15,VLOOKUP(G267,data!$B$3:$E$32,2,0)*$D267,(VLOOKUP(G267,data!$B$3:$E$32,2,0)*14)+(VLOOKUP(G267,data!$B$3:$E$32,3,0))*($D267-14)),0)</f>
        <v>0</v>
      </c>
      <c r="I267" s="334" t="s">
        <v>127</v>
      </c>
      <c r="J267" s="299">
        <f>IF($E267=1,VLOOKUP(I267,data!$B$35:$D$39,2,0),0)</f>
        <v>0</v>
      </c>
      <c r="K267" s="300">
        <f>IF(AND(H267&lt;&gt;0,J267&lt;&gt;0)=FALSE,0,data!$C$43)</f>
        <v>0</v>
      </c>
      <c r="L267" s="338">
        <f t="shared" si="7"/>
        <v>0</v>
      </c>
      <c r="M267" s="293">
        <f t="shared" si="18"/>
        <v>0</v>
      </c>
      <c r="N267" s="293">
        <f t="shared" si="20"/>
        <v>0</v>
      </c>
      <c r="O267" s="293">
        <f t="shared" si="21"/>
        <v>0</v>
      </c>
      <c r="P267" s="296"/>
    </row>
    <row r="268" spans="1:16" ht="26.55" hidden="1" customHeight="1" x14ac:dyDescent="0.3">
      <c r="A268" s="301"/>
      <c r="B268" s="290" t="s">
        <v>390</v>
      </c>
      <c r="C268" s="291"/>
      <c r="D268" s="297"/>
      <c r="E268" s="293">
        <f t="shared" si="19"/>
        <v>0</v>
      </c>
      <c r="F268" s="298">
        <f>IF(E268=1,data!$C$41*D268,0)</f>
        <v>0</v>
      </c>
      <c r="G268" s="334" t="s">
        <v>127</v>
      </c>
      <c r="H268" s="299">
        <f>IF($E268=1,IF($D268&lt;15,VLOOKUP(G268,data!$B$3:$E$32,2,0)*$D268,(VLOOKUP(G268,data!$B$3:$E$32,2,0)*14)+(VLOOKUP(G268,data!$B$3:$E$32,3,0))*($D268-14)),0)</f>
        <v>0</v>
      </c>
      <c r="I268" s="334" t="s">
        <v>127</v>
      </c>
      <c r="J268" s="299">
        <f>IF($E268=1,VLOOKUP(I268,data!$B$35:$D$39,2,0),0)</f>
        <v>0</v>
      </c>
      <c r="K268" s="300">
        <f>IF(AND(H268&lt;&gt;0,J268&lt;&gt;0)=FALSE,0,data!$C$43)</f>
        <v>0</v>
      </c>
      <c r="L268" s="338">
        <f t="shared" si="7"/>
        <v>0</v>
      </c>
      <c r="M268" s="293">
        <f t="shared" si="18"/>
        <v>0</v>
      </c>
      <c r="N268" s="293">
        <f t="shared" si="20"/>
        <v>0</v>
      </c>
      <c r="O268" s="293">
        <f t="shared" si="21"/>
        <v>0</v>
      </c>
      <c r="P268" s="296"/>
    </row>
    <row r="269" spans="1:16" ht="26.55" hidden="1" customHeight="1" x14ac:dyDescent="0.3">
      <c r="A269" s="301"/>
      <c r="B269" s="290" t="s">
        <v>391</v>
      </c>
      <c r="C269" s="291"/>
      <c r="D269" s="297"/>
      <c r="E269" s="293">
        <f t="shared" si="19"/>
        <v>0</v>
      </c>
      <c r="F269" s="298">
        <f>IF(E269=1,data!$C$41*D269,0)</f>
        <v>0</v>
      </c>
      <c r="G269" s="334" t="s">
        <v>127</v>
      </c>
      <c r="H269" s="299">
        <f>IF($E269=1,IF($D269&lt;15,VLOOKUP(G269,data!$B$3:$E$32,2,0)*$D269,(VLOOKUP(G269,data!$B$3:$E$32,2,0)*14)+(VLOOKUP(G269,data!$B$3:$E$32,3,0))*($D269-14)),0)</f>
        <v>0</v>
      </c>
      <c r="I269" s="334" t="s">
        <v>127</v>
      </c>
      <c r="J269" s="299">
        <f>IF($E269=1,VLOOKUP(I269,data!$B$35:$D$39,2,0),0)</f>
        <v>0</v>
      </c>
      <c r="K269" s="300">
        <f>IF(AND(H269&lt;&gt;0,J269&lt;&gt;0)=FALSE,0,data!$C$43)</f>
        <v>0</v>
      </c>
      <c r="L269" s="338">
        <f t="shared" si="7"/>
        <v>0</v>
      </c>
      <c r="M269" s="293">
        <f t="shared" si="18"/>
        <v>0</v>
      </c>
      <c r="N269" s="293">
        <f t="shared" si="20"/>
        <v>0</v>
      </c>
      <c r="O269" s="293">
        <f t="shared" si="21"/>
        <v>0</v>
      </c>
      <c r="P269" s="296"/>
    </row>
    <row r="270" spans="1:16" ht="26.55" hidden="1" customHeight="1" x14ac:dyDescent="0.3">
      <c r="A270" s="301"/>
      <c r="B270" s="290" t="s">
        <v>392</v>
      </c>
      <c r="C270" s="291"/>
      <c r="D270" s="297"/>
      <c r="E270" s="293">
        <f t="shared" si="19"/>
        <v>0</v>
      </c>
      <c r="F270" s="298">
        <f>IF(E270=1,data!$C$41*D270,0)</f>
        <v>0</v>
      </c>
      <c r="G270" s="334" t="s">
        <v>127</v>
      </c>
      <c r="H270" s="299">
        <f>IF($E270=1,IF($D270&lt;15,VLOOKUP(G270,data!$B$3:$E$32,2,0)*$D270,(VLOOKUP(G270,data!$B$3:$E$32,2,0)*14)+(VLOOKUP(G270,data!$B$3:$E$32,3,0))*($D270-14)),0)</f>
        <v>0</v>
      </c>
      <c r="I270" s="334" t="s">
        <v>127</v>
      </c>
      <c r="J270" s="299">
        <f>IF($E270=1,VLOOKUP(I270,data!$B$35:$D$39,2,0),0)</f>
        <v>0</v>
      </c>
      <c r="K270" s="300">
        <f>IF(AND(H270&lt;&gt;0,J270&lt;&gt;0)=FALSE,0,data!$C$43)</f>
        <v>0</v>
      </c>
      <c r="L270" s="338">
        <f t="shared" si="7"/>
        <v>0</v>
      </c>
      <c r="M270" s="293">
        <f t="shared" si="18"/>
        <v>0</v>
      </c>
      <c r="N270" s="293">
        <f t="shared" si="20"/>
        <v>0</v>
      </c>
      <c r="O270" s="293">
        <f t="shared" si="21"/>
        <v>0</v>
      </c>
      <c r="P270" s="296"/>
    </row>
    <row r="271" spans="1:16" ht="26.55" hidden="1" customHeight="1" x14ac:dyDescent="0.3">
      <c r="A271" s="301"/>
      <c r="B271" s="290" t="s">
        <v>393</v>
      </c>
      <c r="C271" s="291"/>
      <c r="D271" s="297"/>
      <c r="E271" s="293">
        <f t="shared" si="19"/>
        <v>0</v>
      </c>
      <c r="F271" s="298">
        <f>IF(E271=1,data!$C$41*D271,0)</f>
        <v>0</v>
      </c>
      <c r="G271" s="334" t="s">
        <v>127</v>
      </c>
      <c r="H271" s="299">
        <f>IF($E271=1,IF($D271&lt;15,VLOOKUP(G271,data!$B$3:$E$32,2,0)*$D271,(VLOOKUP(G271,data!$B$3:$E$32,2,0)*14)+(VLOOKUP(G271,data!$B$3:$E$32,3,0))*($D271-14)),0)</f>
        <v>0</v>
      </c>
      <c r="I271" s="334" t="s">
        <v>127</v>
      </c>
      <c r="J271" s="299">
        <f>IF($E271=1,VLOOKUP(I271,data!$B$35:$D$39,2,0),0)</f>
        <v>0</v>
      </c>
      <c r="K271" s="300">
        <f>IF(AND(H271&lt;&gt;0,J271&lt;&gt;0)=FALSE,0,data!$C$43)</f>
        <v>0</v>
      </c>
      <c r="L271" s="338">
        <f t="shared" si="7"/>
        <v>0</v>
      </c>
      <c r="M271" s="293">
        <f t="shared" si="18"/>
        <v>0</v>
      </c>
      <c r="N271" s="293">
        <f t="shared" si="20"/>
        <v>0</v>
      </c>
      <c r="O271" s="293">
        <f t="shared" si="21"/>
        <v>0</v>
      </c>
      <c r="P271" s="296"/>
    </row>
    <row r="272" spans="1:16" ht="26.55" hidden="1" customHeight="1" x14ac:dyDescent="0.3">
      <c r="A272" s="301"/>
      <c r="B272" s="290" t="s">
        <v>394</v>
      </c>
      <c r="C272" s="291"/>
      <c r="D272" s="297"/>
      <c r="E272" s="293">
        <f t="shared" si="19"/>
        <v>0</v>
      </c>
      <c r="F272" s="298">
        <f>IF(E272=1,data!$C$41*D272,0)</f>
        <v>0</v>
      </c>
      <c r="G272" s="334" t="s">
        <v>127</v>
      </c>
      <c r="H272" s="299">
        <f>IF($E272=1,IF($D272&lt;15,VLOOKUP(G272,data!$B$3:$E$32,2,0)*$D272,(VLOOKUP(G272,data!$B$3:$E$32,2,0)*14)+(VLOOKUP(G272,data!$B$3:$E$32,3,0))*($D272-14)),0)</f>
        <v>0</v>
      </c>
      <c r="I272" s="334" t="s">
        <v>127</v>
      </c>
      <c r="J272" s="299">
        <f>IF($E272=1,VLOOKUP(I272,data!$B$35:$D$39,2,0),0)</f>
        <v>0</v>
      </c>
      <c r="K272" s="300">
        <f>IF(AND(H272&lt;&gt;0,J272&lt;&gt;0)=FALSE,0,data!$C$43)</f>
        <v>0</v>
      </c>
      <c r="L272" s="338">
        <f t="shared" si="7"/>
        <v>0</v>
      </c>
      <c r="M272" s="293">
        <f t="shared" ref="M272:M335" si="22">IF(L272&gt;0,1,0)</f>
        <v>0</v>
      </c>
      <c r="N272" s="293">
        <f t="shared" si="20"/>
        <v>0</v>
      </c>
      <c r="O272" s="293">
        <f t="shared" si="21"/>
        <v>0</v>
      </c>
      <c r="P272" s="296"/>
    </row>
    <row r="273" spans="1:16" ht="26.55" hidden="1" customHeight="1" x14ac:dyDescent="0.3">
      <c r="A273" s="301"/>
      <c r="B273" s="290" t="s">
        <v>395</v>
      </c>
      <c r="C273" s="291"/>
      <c r="D273" s="297"/>
      <c r="E273" s="293">
        <f t="shared" si="19"/>
        <v>0</v>
      </c>
      <c r="F273" s="298">
        <f>IF(E273=1,data!$C$41*D273,0)</f>
        <v>0</v>
      </c>
      <c r="G273" s="334" t="s">
        <v>127</v>
      </c>
      <c r="H273" s="299">
        <f>IF($E273=1,IF($D273&lt;15,VLOOKUP(G273,data!$B$3:$E$32,2,0)*$D273,(VLOOKUP(G273,data!$B$3:$E$32,2,0)*14)+(VLOOKUP(G273,data!$B$3:$E$32,3,0))*($D273-14)),0)</f>
        <v>0</v>
      </c>
      <c r="I273" s="334" t="s">
        <v>127</v>
      </c>
      <c r="J273" s="299">
        <f>IF($E273=1,VLOOKUP(I273,data!$B$35:$D$39,2,0),0)</f>
        <v>0</v>
      </c>
      <c r="K273" s="300">
        <f>IF(AND(H273&lt;&gt;0,J273&lt;&gt;0)=FALSE,0,data!$C$43)</f>
        <v>0</v>
      </c>
      <c r="L273" s="338">
        <f t="shared" si="7"/>
        <v>0</v>
      </c>
      <c r="M273" s="293">
        <f t="shared" si="22"/>
        <v>0</v>
      </c>
      <c r="N273" s="293">
        <f t="shared" si="20"/>
        <v>0</v>
      </c>
      <c r="O273" s="293">
        <f t="shared" si="21"/>
        <v>0</v>
      </c>
      <c r="P273" s="296"/>
    </row>
    <row r="274" spans="1:16" ht="26.55" hidden="1" customHeight="1" x14ac:dyDescent="0.3">
      <c r="A274" s="301"/>
      <c r="B274" s="290" t="s">
        <v>396</v>
      </c>
      <c r="C274" s="291"/>
      <c r="D274" s="297"/>
      <c r="E274" s="293">
        <f t="shared" si="19"/>
        <v>0</v>
      </c>
      <c r="F274" s="298">
        <f>IF(E274=1,data!$C$41*D274,0)</f>
        <v>0</v>
      </c>
      <c r="G274" s="334" t="s">
        <v>127</v>
      </c>
      <c r="H274" s="299">
        <f>IF($E274=1,IF($D274&lt;15,VLOOKUP(G274,data!$B$3:$E$32,2,0)*$D274,(VLOOKUP(G274,data!$B$3:$E$32,2,0)*14)+(VLOOKUP(G274,data!$B$3:$E$32,3,0))*($D274-14)),0)</f>
        <v>0</v>
      </c>
      <c r="I274" s="334" t="s">
        <v>127</v>
      </c>
      <c r="J274" s="299">
        <f>IF($E274=1,VLOOKUP(I274,data!$B$35:$D$39,2,0),0)</f>
        <v>0</v>
      </c>
      <c r="K274" s="300">
        <f>IF(AND(H274&lt;&gt;0,J274&lt;&gt;0)=FALSE,0,data!$C$43)</f>
        <v>0</v>
      </c>
      <c r="L274" s="338">
        <f t="shared" si="7"/>
        <v>0</v>
      </c>
      <c r="M274" s="293">
        <f t="shared" si="22"/>
        <v>0</v>
      </c>
      <c r="N274" s="293">
        <f t="shared" si="20"/>
        <v>0</v>
      </c>
      <c r="O274" s="293">
        <f t="shared" si="21"/>
        <v>0</v>
      </c>
      <c r="P274" s="296"/>
    </row>
    <row r="275" spans="1:16" ht="26.55" hidden="1" customHeight="1" x14ac:dyDescent="0.3">
      <c r="A275" s="301"/>
      <c r="B275" s="290" t="s">
        <v>397</v>
      </c>
      <c r="C275" s="291"/>
      <c r="D275" s="297"/>
      <c r="E275" s="293">
        <f t="shared" si="19"/>
        <v>0</v>
      </c>
      <c r="F275" s="298">
        <f>IF(E275=1,data!$C$41*D275,0)</f>
        <v>0</v>
      </c>
      <c r="G275" s="334" t="s">
        <v>127</v>
      </c>
      <c r="H275" s="299">
        <f>IF($E275=1,IF($D275&lt;15,VLOOKUP(G275,data!$B$3:$E$32,2,0)*$D275,(VLOOKUP(G275,data!$B$3:$E$32,2,0)*14)+(VLOOKUP(G275,data!$B$3:$E$32,3,0))*($D275-14)),0)</f>
        <v>0</v>
      </c>
      <c r="I275" s="334" t="s">
        <v>127</v>
      </c>
      <c r="J275" s="299">
        <f>IF($E275=1,VLOOKUP(I275,data!$B$35:$D$39,2,0),0)</f>
        <v>0</v>
      </c>
      <c r="K275" s="300">
        <f>IF(AND(H275&lt;&gt;0,J275&lt;&gt;0)=FALSE,0,data!$C$43)</f>
        <v>0</v>
      </c>
      <c r="L275" s="338">
        <f t="shared" si="7"/>
        <v>0</v>
      </c>
      <c r="M275" s="293">
        <f t="shared" si="22"/>
        <v>0</v>
      </c>
      <c r="N275" s="293">
        <f t="shared" si="20"/>
        <v>0</v>
      </c>
      <c r="O275" s="293">
        <f t="shared" si="21"/>
        <v>0</v>
      </c>
      <c r="P275" s="296"/>
    </row>
    <row r="276" spans="1:16" ht="26.55" hidden="1" customHeight="1" x14ac:dyDescent="0.3">
      <c r="A276" s="301"/>
      <c r="B276" s="290" t="s">
        <v>398</v>
      </c>
      <c r="C276" s="291"/>
      <c r="D276" s="297"/>
      <c r="E276" s="293">
        <f t="shared" si="19"/>
        <v>0</v>
      </c>
      <c r="F276" s="298">
        <f>IF(E276=1,data!$C$41*D276,0)</f>
        <v>0</v>
      </c>
      <c r="G276" s="334" t="s">
        <v>127</v>
      </c>
      <c r="H276" s="299">
        <f>IF($E276=1,IF($D276&lt;15,VLOOKUP(G276,data!$B$3:$E$32,2,0)*$D276,(VLOOKUP(G276,data!$B$3:$E$32,2,0)*14)+(VLOOKUP(G276,data!$B$3:$E$32,3,0))*($D276-14)),0)</f>
        <v>0</v>
      </c>
      <c r="I276" s="334" t="s">
        <v>127</v>
      </c>
      <c r="J276" s="299">
        <f>IF($E276=1,VLOOKUP(I276,data!$B$35:$D$39,2,0),0)</f>
        <v>0</v>
      </c>
      <c r="K276" s="300">
        <f>IF(AND(H276&lt;&gt;0,J276&lt;&gt;0)=FALSE,0,data!$C$43)</f>
        <v>0</v>
      </c>
      <c r="L276" s="338">
        <f t="shared" si="7"/>
        <v>0</v>
      </c>
      <c r="M276" s="293">
        <f t="shared" si="22"/>
        <v>0</v>
      </c>
      <c r="N276" s="293">
        <f t="shared" si="20"/>
        <v>0</v>
      </c>
      <c r="O276" s="293">
        <f t="shared" si="21"/>
        <v>0</v>
      </c>
      <c r="P276" s="296"/>
    </row>
    <row r="277" spans="1:16" ht="26.55" hidden="1" customHeight="1" x14ac:dyDescent="0.3">
      <c r="A277" s="301"/>
      <c r="B277" s="290" t="s">
        <v>399</v>
      </c>
      <c r="C277" s="291"/>
      <c r="D277" s="297"/>
      <c r="E277" s="293">
        <f t="shared" si="19"/>
        <v>0</v>
      </c>
      <c r="F277" s="298">
        <f>IF(E277=1,data!$C$41*D277,0)</f>
        <v>0</v>
      </c>
      <c r="G277" s="334" t="s">
        <v>127</v>
      </c>
      <c r="H277" s="299">
        <f>IF($E277=1,IF($D277&lt;15,VLOOKUP(G277,data!$B$3:$E$32,2,0)*$D277,(VLOOKUP(G277,data!$B$3:$E$32,2,0)*14)+(VLOOKUP(G277,data!$B$3:$E$32,3,0))*($D277-14)),0)</f>
        <v>0</v>
      </c>
      <c r="I277" s="334" t="s">
        <v>127</v>
      </c>
      <c r="J277" s="299">
        <f>IF($E277=1,VLOOKUP(I277,data!$B$35:$D$39,2,0),0)</f>
        <v>0</v>
      </c>
      <c r="K277" s="300">
        <f>IF(AND(H277&lt;&gt;0,J277&lt;&gt;0)=FALSE,0,data!$C$43)</f>
        <v>0</v>
      </c>
      <c r="L277" s="338">
        <f t="shared" si="7"/>
        <v>0</v>
      </c>
      <c r="M277" s="293">
        <f t="shared" si="22"/>
        <v>0</v>
      </c>
      <c r="N277" s="293">
        <f t="shared" si="20"/>
        <v>0</v>
      </c>
      <c r="O277" s="293">
        <f t="shared" si="21"/>
        <v>0</v>
      </c>
      <c r="P277" s="296"/>
    </row>
    <row r="278" spans="1:16" ht="26.55" hidden="1" customHeight="1" x14ac:dyDescent="0.3">
      <c r="A278" s="301"/>
      <c r="B278" s="290" t="s">
        <v>400</v>
      </c>
      <c r="C278" s="291"/>
      <c r="D278" s="297"/>
      <c r="E278" s="293">
        <f t="shared" si="19"/>
        <v>0</v>
      </c>
      <c r="F278" s="298">
        <f>IF(E278=1,data!$C$41*D278,0)</f>
        <v>0</v>
      </c>
      <c r="G278" s="334" t="s">
        <v>127</v>
      </c>
      <c r="H278" s="299">
        <f>IF($E278=1,IF($D278&lt;15,VLOOKUP(G278,data!$B$3:$E$32,2,0)*$D278,(VLOOKUP(G278,data!$B$3:$E$32,2,0)*14)+(VLOOKUP(G278,data!$B$3:$E$32,3,0))*($D278-14)),0)</f>
        <v>0</v>
      </c>
      <c r="I278" s="334" t="s">
        <v>127</v>
      </c>
      <c r="J278" s="299">
        <f>IF($E278=1,VLOOKUP(I278,data!$B$35:$D$39,2,0),0)</f>
        <v>0</v>
      </c>
      <c r="K278" s="300">
        <f>IF(AND(H278&lt;&gt;0,J278&lt;&gt;0)=FALSE,0,data!$C$43)</f>
        <v>0</v>
      </c>
      <c r="L278" s="338">
        <f t="shared" si="7"/>
        <v>0</v>
      </c>
      <c r="M278" s="293">
        <f t="shared" si="22"/>
        <v>0</v>
      </c>
      <c r="N278" s="293">
        <f t="shared" si="20"/>
        <v>0</v>
      </c>
      <c r="O278" s="293">
        <f t="shared" si="21"/>
        <v>0</v>
      </c>
      <c r="P278" s="296"/>
    </row>
    <row r="279" spans="1:16" ht="26.55" hidden="1" customHeight="1" x14ac:dyDescent="0.3">
      <c r="A279" s="301"/>
      <c r="B279" s="290" t="s">
        <v>401</v>
      </c>
      <c r="C279" s="291"/>
      <c r="D279" s="297"/>
      <c r="E279" s="293">
        <f t="shared" si="19"/>
        <v>0</v>
      </c>
      <c r="F279" s="298">
        <f>IF(E279=1,data!$C$41*D279,0)</f>
        <v>0</v>
      </c>
      <c r="G279" s="334" t="s">
        <v>127</v>
      </c>
      <c r="H279" s="299">
        <f>IF($E279=1,IF($D279&lt;15,VLOOKUP(G279,data!$B$3:$E$32,2,0)*$D279,(VLOOKUP(G279,data!$B$3:$E$32,2,0)*14)+(VLOOKUP(G279,data!$B$3:$E$32,3,0))*($D279-14)),0)</f>
        <v>0</v>
      </c>
      <c r="I279" s="334" t="s">
        <v>127</v>
      </c>
      <c r="J279" s="299">
        <f>IF($E279=1,VLOOKUP(I279,data!$B$35:$D$39,2,0),0)</f>
        <v>0</v>
      </c>
      <c r="K279" s="300">
        <f>IF(AND(H279&lt;&gt;0,J279&lt;&gt;0)=FALSE,0,data!$C$43)</f>
        <v>0</v>
      </c>
      <c r="L279" s="338">
        <f t="shared" si="7"/>
        <v>0</v>
      </c>
      <c r="M279" s="293">
        <f t="shared" si="22"/>
        <v>0</v>
      </c>
      <c r="N279" s="293">
        <f t="shared" si="20"/>
        <v>0</v>
      </c>
      <c r="O279" s="293">
        <f t="shared" si="21"/>
        <v>0</v>
      </c>
      <c r="P279" s="296"/>
    </row>
    <row r="280" spans="1:16" ht="26.55" hidden="1" customHeight="1" x14ac:dyDescent="0.3">
      <c r="A280" s="301"/>
      <c r="B280" s="290" t="s">
        <v>402</v>
      </c>
      <c r="C280" s="291"/>
      <c r="D280" s="297"/>
      <c r="E280" s="293">
        <f t="shared" si="19"/>
        <v>0</v>
      </c>
      <c r="F280" s="298">
        <f>IF(E280=1,data!$C$41*D280,0)</f>
        <v>0</v>
      </c>
      <c r="G280" s="334" t="s">
        <v>127</v>
      </c>
      <c r="H280" s="299">
        <f>IF($E280=1,IF($D280&lt;15,VLOOKUP(G280,data!$B$3:$E$32,2,0)*$D280,(VLOOKUP(G280,data!$B$3:$E$32,2,0)*14)+(VLOOKUP(G280,data!$B$3:$E$32,3,0))*($D280-14)),0)</f>
        <v>0</v>
      </c>
      <c r="I280" s="334" t="s">
        <v>127</v>
      </c>
      <c r="J280" s="299">
        <f>IF($E280=1,VLOOKUP(I280,data!$B$35:$D$39,2,0),0)</f>
        <v>0</v>
      </c>
      <c r="K280" s="300">
        <f>IF(AND(H280&lt;&gt;0,J280&lt;&gt;0)=FALSE,0,data!$C$43)</f>
        <v>0</v>
      </c>
      <c r="L280" s="338">
        <f t="shared" si="7"/>
        <v>0</v>
      </c>
      <c r="M280" s="293">
        <f t="shared" si="22"/>
        <v>0</v>
      </c>
      <c r="N280" s="293">
        <f t="shared" si="20"/>
        <v>0</v>
      </c>
      <c r="O280" s="293">
        <f t="shared" si="21"/>
        <v>0</v>
      </c>
      <c r="P280" s="296"/>
    </row>
    <row r="281" spans="1:16" ht="26.55" hidden="1" customHeight="1" x14ac:dyDescent="0.3">
      <c r="A281" s="301"/>
      <c r="B281" s="290" t="s">
        <v>403</v>
      </c>
      <c r="C281" s="291"/>
      <c r="D281" s="297"/>
      <c r="E281" s="293">
        <f t="shared" si="19"/>
        <v>0</v>
      </c>
      <c r="F281" s="298">
        <f>IF(E281=1,data!$C$41*D281,0)</f>
        <v>0</v>
      </c>
      <c r="G281" s="334" t="s">
        <v>127</v>
      </c>
      <c r="H281" s="299">
        <f>IF($E281=1,IF($D281&lt;15,VLOOKUP(G281,data!$B$3:$E$32,2,0)*$D281,(VLOOKUP(G281,data!$B$3:$E$32,2,0)*14)+(VLOOKUP(G281,data!$B$3:$E$32,3,0))*($D281-14)),0)</f>
        <v>0</v>
      </c>
      <c r="I281" s="334" t="s">
        <v>127</v>
      </c>
      <c r="J281" s="299">
        <f>IF($E281=1,VLOOKUP(I281,data!$B$35:$D$39,2,0),0)</f>
        <v>0</v>
      </c>
      <c r="K281" s="300">
        <f>IF(AND(H281&lt;&gt;0,J281&lt;&gt;0)=FALSE,0,data!$C$43)</f>
        <v>0</v>
      </c>
      <c r="L281" s="338">
        <f t="shared" si="7"/>
        <v>0</v>
      </c>
      <c r="M281" s="293">
        <f t="shared" si="22"/>
        <v>0</v>
      </c>
      <c r="N281" s="293">
        <f t="shared" si="20"/>
        <v>0</v>
      </c>
      <c r="O281" s="293">
        <f t="shared" si="21"/>
        <v>0</v>
      </c>
      <c r="P281" s="296"/>
    </row>
    <row r="282" spans="1:16" ht="26.55" hidden="1" customHeight="1" x14ac:dyDescent="0.3">
      <c r="A282" s="301"/>
      <c r="B282" s="290" t="s">
        <v>404</v>
      </c>
      <c r="C282" s="291"/>
      <c r="D282" s="297"/>
      <c r="E282" s="293">
        <f t="shared" si="19"/>
        <v>0</v>
      </c>
      <c r="F282" s="298">
        <f>IF(E282=1,data!$C$41*D282,0)</f>
        <v>0</v>
      </c>
      <c r="G282" s="334" t="s">
        <v>127</v>
      </c>
      <c r="H282" s="299">
        <f>IF($E282=1,IF($D282&lt;15,VLOOKUP(G282,data!$B$3:$E$32,2,0)*$D282,(VLOOKUP(G282,data!$B$3:$E$32,2,0)*14)+(VLOOKUP(G282,data!$B$3:$E$32,3,0))*($D282-14)),0)</f>
        <v>0</v>
      </c>
      <c r="I282" s="334" t="s">
        <v>127</v>
      </c>
      <c r="J282" s="299">
        <f>IF($E282=1,VLOOKUP(I282,data!$B$35:$D$39,2,0),0)</f>
        <v>0</v>
      </c>
      <c r="K282" s="300">
        <f>IF(AND(H282&lt;&gt;0,J282&lt;&gt;0)=FALSE,0,data!$C$43)</f>
        <v>0</v>
      </c>
      <c r="L282" s="338">
        <f t="shared" si="7"/>
        <v>0</v>
      </c>
      <c r="M282" s="293">
        <f t="shared" si="22"/>
        <v>0</v>
      </c>
      <c r="N282" s="293">
        <f t="shared" si="20"/>
        <v>0</v>
      </c>
      <c r="O282" s="293">
        <f t="shared" si="21"/>
        <v>0</v>
      </c>
      <c r="P282" s="296"/>
    </row>
    <row r="283" spans="1:16" ht="26.55" hidden="1" customHeight="1" x14ac:dyDescent="0.3">
      <c r="A283" s="301"/>
      <c r="B283" s="290" t="s">
        <v>405</v>
      </c>
      <c r="C283" s="291"/>
      <c r="D283" s="297"/>
      <c r="E283" s="293">
        <f t="shared" si="19"/>
        <v>0</v>
      </c>
      <c r="F283" s="298">
        <f>IF(E283=1,data!$C$41*D283,0)</f>
        <v>0</v>
      </c>
      <c r="G283" s="334" t="s">
        <v>127</v>
      </c>
      <c r="H283" s="299">
        <f>IF($E283=1,IF($D283&lt;15,VLOOKUP(G283,data!$B$3:$E$32,2,0)*$D283,(VLOOKUP(G283,data!$B$3:$E$32,2,0)*14)+(VLOOKUP(G283,data!$B$3:$E$32,3,0))*($D283-14)),0)</f>
        <v>0</v>
      </c>
      <c r="I283" s="334" t="s">
        <v>127</v>
      </c>
      <c r="J283" s="299">
        <f>IF($E283=1,VLOOKUP(I283,data!$B$35:$D$39,2,0),0)</f>
        <v>0</v>
      </c>
      <c r="K283" s="300">
        <f>IF(AND(H283&lt;&gt;0,J283&lt;&gt;0)=FALSE,0,data!$C$43)</f>
        <v>0</v>
      </c>
      <c r="L283" s="338">
        <f t="shared" si="7"/>
        <v>0</v>
      </c>
      <c r="M283" s="293">
        <f t="shared" si="22"/>
        <v>0</v>
      </c>
      <c r="N283" s="293">
        <f t="shared" si="20"/>
        <v>0</v>
      </c>
      <c r="O283" s="293">
        <f t="shared" si="21"/>
        <v>0</v>
      </c>
      <c r="P283" s="296"/>
    </row>
    <row r="284" spans="1:16" ht="26.55" hidden="1" customHeight="1" x14ac:dyDescent="0.3">
      <c r="A284" s="301"/>
      <c r="B284" s="290" t="s">
        <v>406</v>
      </c>
      <c r="C284" s="291"/>
      <c r="D284" s="297"/>
      <c r="E284" s="293">
        <f t="shared" si="19"/>
        <v>0</v>
      </c>
      <c r="F284" s="298">
        <f>IF(E284=1,data!$C$41*D284,0)</f>
        <v>0</v>
      </c>
      <c r="G284" s="334" t="s">
        <v>127</v>
      </c>
      <c r="H284" s="299">
        <f>IF($E284=1,IF($D284&lt;15,VLOOKUP(G284,data!$B$3:$E$32,2,0)*$D284,(VLOOKUP(G284,data!$B$3:$E$32,2,0)*14)+(VLOOKUP(G284,data!$B$3:$E$32,3,0))*($D284-14)),0)</f>
        <v>0</v>
      </c>
      <c r="I284" s="334" t="s">
        <v>127</v>
      </c>
      <c r="J284" s="299">
        <f>IF($E284=1,VLOOKUP(I284,data!$B$35:$D$39,2,0),0)</f>
        <v>0</v>
      </c>
      <c r="K284" s="300">
        <f>IF(AND(H284&lt;&gt;0,J284&lt;&gt;0)=FALSE,0,data!$C$43)</f>
        <v>0</v>
      </c>
      <c r="L284" s="338">
        <f t="shared" si="7"/>
        <v>0</v>
      </c>
      <c r="M284" s="293">
        <f t="shared" si="22"/>
        <v>0</v>
      </c>
      <c r="N284" s="293">
        <f t="shared" si="20"/>
        <v>0</v>
      </c>
      <c r="O284" s="293">
        <f t="shared" si="21"/>
        <v>0</v>
      </c>
      <c r="P284" s="296"/>
    </row>
    <row r="285" spans="1:16" ht="26.55" hidden="1" customHeight="1" x14ac:dyDescent="0.3">
      <c r="A285" s="301"/>
      <c r="B285" s="290" t="s">
        <v>407</v>
      </c>
      <c r="C285" s="291"/>
      <c r="D285" s="297"/>
      <c r="E285" s="293">
        <f t="shared" si="19"/>
        <v>0</v>
      </c>
      <c r="F285" s="298">
        <f>IF(E285=1,data!$C$41*D285,0)</f>
        <v>0</v>
      </c>
      <c r="G285" s="334" t="s">
        <v>127</v>
      </c>
      <c r="H285" s="299">
        <f>IF($E285=1,IF($D285&lt;15,VLOOKUP(G285,data!$B$3:$E$32,2,0)*$D285,(VLOOKUP(G285,data!$B$3:$E$32,2,0)*14)+(VLOOKUP(G285,data!$B$3:$E$32,3,0))*($D285-14)),0)</f>
        <v>0</v>
      </c>
      <c r="I285" s="334" t="s">
        <v>127</v>
      </c>
      <c r="J285" s="299">
        <f>IF($E285=1,VLOOKUP(I285,data!$B$35:$D$39,2,0),0)</f>
        <v>0</v>
      </c>
      <c r="K285" s="300">
        <f>IF(AND(H285&lt;&gt;0,J285&lt;&gt;0)=FALSE,0,data!$C$43)</f>
        <v>0</v>
      </c>
      <c r="L285" s="338">
        <f t="shared" si="7"/>
        <v>0</v>
      </c>
      <c r="M285" s="293">
        <f t="shared" si="22"/>
        <v>0</v>
      </c>
      <c r="N285" s="293">
        <f t="shared" si="20"/>
        <v>0</v>
      </c>
      <c r="O285" s="293">
        <f t="shared" si="21"/>
        <v>0</v>
      </c>
      <c r="P285" s="296"/>
    </row>
    <row r="286" spans="1:16" ht="26.55" hidden="1" customHeight="1" x14ac:dyDescent="0.3">
      <c r="A286" s="301"/>
      <c r="B286" s="290" t="s">
        <v>408</v>
      </c>
      <c r="C286" s="291"/>
      <c r="D286" s="297"/>
      <c r="E286" s="293">
        <f t="shared" si="19"/>
        <v>0</v>
      </c>
      <c r="F286" s="298">
        <f>IF(E286=1,data!$C$41*D286,0)</f>
        <v>0</v>
      </c>
      <c r="G286" s="334" t="s">
        <v>127</v>
      </c>
      <c r="H286" s="299">
        <f>IF($E286=1,IF($D286&lt;15,VLOOKUP(G286,data!$B$3:$E$32,2,0)*$D286,(VLOOKUP(G286,data!$B$3:$E$32,2,0)*14)+(VLOOKUP(G286,data!$B$3:$E$32,3,0))*($D286-14)),0)</f>
        <v>0</v>
      </c>
      <c r="I286" s="334" t="s">
        <v>127</v>
      </c>
      <c r="J286" s="299">
        <f>IF($E286=1,VLOOKUP(I286,data!$B$35:$D$39,2,0),0)</f>
        <v>0</v>
      </c>
      <c r="K286" s="300">
        <f>IF(AND(H286&lt;&gt;0,J286&lt;&gt;0)=FALSE,0,data!$C$43)</f>
        <v>0</v>
      </c>
      <c r="L286" s="338">
        <f t="shared" si="7"/>
        <v>0</v>
      </c>
      <c r="M286" s="293">
        <f t="shared" si="22"/>
        <v>0</v>
      </c>
      <c r="N286" s="293">
        <f t="shared" si="20"/>
        <v>0</v>
      </c>
      <c r="O286" s="293">
        <f t="shared" si="21"/>
        <v>0</v>
      </c>
      <c r="P286" s="296"/>
    </row>
    <row r="287" spans="1:16" ht="26.55" hidden="1" customHeight="1" x14ac:dyDescent="0.3">
      <c r="A287" s="301"/>
      <c r="B287" s="290" t="s">
        <v>409</v>
      </c>
      <c r="C287" s="291"/>
      <c r="D287" s="297"/>
      <c r="E287" s="293">
        <f t="shared" si="19"/>
        <v>0</v>
      </c>
      <c r="F287" s="298">
        <f>IF(E287=1,data!$C$41*D287,0)</f>
        <v>0</v>
      </c>
      <c r="G287" s="334" t="s">
        <v>127</v>
      </c>
      <c r="H287" s="299">
        <f>IF($E287=1,IF($D287&lt;15,VLOOKUP(G287,data!$B$3:$E$32,2,0)*$D287,(VLOOKUP(G287,data!$B$3:$E$32,2,0)*14)+(VLOOKUP(G287,data!$B$3:$E$32,3,0))*($D287-14)),0)</f>
        <v>0</v>
      </c>
      <c r="I287" s="334" t="s">
        <v>127</v>
      </c>
      <c r="J287" s="299">
        <f>IF($E287=1,VLOOKUP(I287,data!$B$35:$D$39,2,0),0)</f>
        <v>0</v>
      </c>
      <c r="K287" s="300">
        <f>IF(AND(H287&lt;&gt;0,J287&lt;&gt;0)=FALSE,0,data!$C$43)</f>
        <v>0</v>
      </c>
      <c r="L287" s="338">
        <f t="shared" si="7"/>
        <v>0</v>
      </c>
      <c r="M287" s="293">
        <f t="shared" si="22"/>
        <v>0</v>
      </c>
      <c r="N287" s="293">
        <f t="shared" si="20"/>
        <v>0</v>
      </c>
      <c r="O287" s="293">
        <f t="shared" si="21"/>
        <v>0</v>
      </c>
      <c r="P287" s="296"/>
    </row>
    <row r="288" spans="1:16" ht="26.55" hidden="1" customHeight="1" x14ac:dyDescent="0.3">
      <c r="A288" s="301"/>
      <c r="B288" s="290" t="s">
        <v>410</v>
      </c>
      <c r="C288" s="291"/>
      <c r="D288" s="297"/>
      <c r="E288" s="293">
        <f t="shared" si="19"/>
        <v>0</v>
      </c>
      <c r="F288" s="298">
        <f>IF(E288=1,data!$C$41*D288,0)</f>
        <v>0</v>
      </c>
      <c r="G288" s="334" t="s">
        <v>127</v>
      </c>
      <c r="H288" s="299">
        <f>IF($E288=1,IF($D288&lt;15,VLOOKUP(G288,data!$B$3:$E$32,2,0)*$D288,(VLOOKUP(G288,data!$B$3:$E$32,2,0)*14)+(VLOOKUP(G288,data!$B$3:$E$32,3,0))*($D288-14)),0)</f>
        <v>0</v>
      </c>
      <c r="I288" s="334" t="s">
        <v>127</v>
      </c>
      <c r="J288" s="299">
        <f>IF($E288=1,VLOOKUP(I288,data!$B$35:$D$39,2,0),0)</f>
        <v>0</v>
      </c>
      <c r="K288" s="300">
        <f>IF(AND(H288&lt;&gt;0,J288&lt;&gt;0)=FALSE,0,data!$C$43)</f>
        <v>0</v>
      </c>
      <c r="L288" s="338">
        <f t="shared" si="7"/>
        <v>0</v>
      </c>
      <c r="M288" s="293">
        <f t="shared" si="22"/>
        <v>0</v>
      </c>
      <c r="N288" s="293">
        <f t="shared" si="20"/>
        <v>0</v>
      </c>
      <c r="O288" s="293">
        <f t="shared" si="21"/>
        <v>0</v>
      </c>
      <c r="P288" s="296"/>
    </row>
    <row r="289" spans="1:16" ht="26.55" hidden="1" customHeight="1" x14ac:dyDescent="0.3">
      <c r="A289" s="301"/>
      <c r="B289" s="290" t="s">
        <v>411</v>
      </c>
      <c r="C289" s="291"/>
      <c r="D289" s="297"/>
      <c r="E289" s="293">
        <f t="shared" si="19"/>
        <v>0</v>
      </c>
      <c r="F289" s="298">
        <f>IF(E289=1,data!$C$41*D289,0)</f>
        <v>0</v>
      </c>
      <c r="G289" s="334" t="s">
        <v>127</v>
      </c>
      <c r="H289" s="299">
        <f>IF($E289=1,IF($D289&lt;15,VLOOKUP(G289,data!$B$3:$E$32,2,0)*$D289,(VLOOKUP(G289,data!$B$3:$E$32,2,0)*14)+(VLOOKUP(G289,data!$B$3:$E$32,3,0))*($D289-14)),0)</f>
        <v>0</v>
      </c>
      <c r="I289" s="334" t="s">
        <v>127</v>
      </c>
      <c r="J289" s="299">
        <f>IF($E289=1,VLOOKUP(I289,data!$B$35:$D$39,2,0),0)</f>
        <v>0</v>
      </c>
      <c r="K289" s="300">
        <f>IF(AND(H289&lt;&gt;0,J289&lt;&gt;0)=FALSE,0,data!$C$43)</f>
        <v>0</v>
      </c>
      <c r="L289" s="338">
        <f t="shared" si="7"/>
        <v>0</v>
      </c>
      <c r="M289" s="293">
        <f t="shared" si="22"/>
        <v>0</v>
      </c>
      <c r="N289" s="293">
        <f t="shared" si="20"/>
        <v>0</v>
      </c>
      <c r="O289" s="293">
        <f t="shared" si="21"/>
        <v>0</v>
      </c>
      <c r="P289" s="296"/>
    </row>
    <row r="290" spans="1:16" ht="26.55" hidden="1" customHeight="1" x14ac:dyDescent="0.3">
      <c r="A290" s="301"/>
      <c r="B290" s="290" t="s">
        <v>412</v>
      </c>
      <c r="C290" s="291"/>
      <c r="D290" s="297"/>
      <c r="E290" s="293">
        <f t="shared" si="19"/>
        <v>0</v>
      </c>
      <c r="F290" s="298">
        <f>IF(E290=1,data!$C$41*D290,0)</f>
        <v>0</v>
      </c>
      <c r="G290" s="334" t="s">
        <v>127</v>
      </c>
      <c r="H290" s="299">
        <f>IF($E290=1,IF($D290&lt;15,VLOOKUP(G290,data!$B$3:$E$32,2,0)*$D290,(VLOOKUP(G290,data!$B$3:$E$32,2,0)*14)+(VLOOKUP(G290,data!$B$3:$E$32,3,0))*($D290-14)),0)</f>
        <v>0</v>
      </c>
      <c r="I290" s="334" t="s">
        <v>127</v>
      </c>
      <c r="J290" s="299">
        <f>IF($E290=1,VLOOKUP(I290,data!$B$35:$D$39,2,0),0)</f>
        <v>0</v>
      </c>
      <c r="K290" s="300">
        <f>IF(AND(H290&lt;&gt;0,J290&lt;&gt;0)=FALSE,0,data!$C$43)</f>
        <v>0</v>
      </c>
      <c r="L290" s="338">
        <f t="shared" si="7"/>
        <v>0</v>
      </c>
      <c r="M290" s="293">
        <f t="shared" si="22"/>
        <v>0</v>
      </c>
      <c r="N290" s="293">
        <f t="shared" si="20"/>
        <v>0</v>
      </c>
      <c r="O290" s="293">
        <f t="shared" si="21"/>
        <v>0</v>
      </c>
      <c r="P290" s="296"/>
    </row>
    <row r="291" spans="1:16" ht="26.55" hidden="1" customHeight="1" x14ac:dyDescent="0.3">
      <c r="A291" s="301"/>
      <c r="B291" s="290" t="s">
        <v>413</v>
      </c>
      <c r="C291" s="291"/>
      <c r="D291" s="297"/>
      <c r="E291" s="293">
        <f t="shared" si="19"/>
        <v>0</v>
      </c>
      <c r="F291" s="298">
        <f>IF(E291=1,data!$C$41*D291,0)</f>
        <v>0</v>
      </c>
      <c r="G291" s="334" t="s">
        <v>127</v>
      </c>
      <c r="H291" s="299">
        <f>IF($E291=1,IF($D291&lt;15,VLOOKUP(G291,data!$B$3:$E$32,2,0)*$D291,(VLOOKUP(G291,data!$B$3:$E$32,2,0)*14)+(VLOOKUP(G291,data!$B$3:$E$32,3,0))*($D291-14)),0)</f>
        <v>0</v>
      </c>
      <c r="I291" s="334" t="s">
        <v>127</v>
      </c>
      <c r="J291" s="299">
        <f>IF($E291=1,VLOOKUP(I291,data!$B$35:$D$39,2,0),0)</f>
        <v>0</v>
      </c>
      <c r="K291" s="300">
        <f>IF(AND(H291&lt;&gt;0,J291&lt;&gt;0)=FALSE,0,data!$C$43)</f>
        <v>0</v>
      </c>
      <c r="L291" s="338">
        <f t="shared" si="7"/>
        <v>0</v>
      </c>
      <c r="M291" s="293">
        <f t="shared" si="22"/>
        <v>0</v>
      </c>
      <c r="N291" s="293">
        <f t="shared" si="20"/>
        <v>0</v>
      </c>
      <c r="O291" s="293">
        <f t="shared" si="21"/>
        <v>0</v>
      </c>
      <c r="P291" s="296"/>
    </row>
    <row r="292" spans="1:16" ht="26.55" hidden="1" customHeight="1" x14ac:dyDescent="0.3">
      <c r="A292" s="301"/>
      <c r="B292" s="290" t="s">
        <v>414</v>
      </c>
      <c r="C292" s="291"/>
      <c r="D292" s="297"/>
      <c r="E292" s="293">
        <f t="shared" si="19"/>
        <v>0</v>
      </c>
      <c r="F292" s="298">
        <f>IF(E292=1,data!$C$41*D292,0)</f>
        <v>0</v>
      </c>
      <c r="G292" s="334" t="s">
        <v>127</v>
      </c>
      <c r="H292" s="299">
        <f>IF($E292=1,IF($D292&lt;15,VLOOKUP(G292,data!$B$3:$E$32,2,0)*$D292,(VLOOKUP(G292,data!$B$3:$E$32,2,0)*14)+(VLOOKUP(G292,data!$B$3:$E$32,3,0))*($D292-14)),0)</f>
        <v>0</v>
      </c>
      <c r="I292" s="334" t="s">
        <v>127</v>
      </c>
      <c r="J292" s="299">
        <f>IF($E292=1,VLOOKUP(I292,data!$B$35:$D$39,2,0),0)</f>
        <v>0</v>
      </c>
      <c r="K292" s="300">
        <f>IF(AND(H292&lt;&gt;0,J292&lt;&gt;0)=FALSE,0,data!$C$43)</f>
        <v>0</v>
      </c>
      <c r="L292" s="338">
        <f t="shared" si="7"/>
        <v>0</v>
      </c>
      <c r="M292" s="293">
        <f t="shared" si="22"/>
        <v>0</v>
      </c>
      <c r="N292" s="293">
        <f t="shared" si="20"/>
        <v>0</v>
      </c>
      <c r="O292" s="293">
        <f t="shared" si="21"/>
        <v>0</v>
      </c>
      <c r="P292" s="296"/>
    </row>
    <row r="293" spans="1:16" ht="26.55" hidden="1" customHeight="1" x14ac:dyDescent="0.3">
      <c r="A293" s="301"/>
      <c r="B293" s="290" t="s">
        <v>415</v>
      </c>
      <c r="C293" s="291"/>
      <c r="D293" s="297"/>
      <c r="E293" s="293">
        <f t="shared" si="19"/>
        <v>0</v>
      </c>
      <c r="F293" s="298">
        <f>IF(E293=1,data!$C$41*D293,0)</f>
        <v>0</v>
      </c>
      <c r="G293" s="334" t="s">
        <v>127</v>
      </c>
      <c r="H293" s="299">
        <f>IF($E293=1,IF($D293&lt;15,VLOOKUP(G293,data!$B$3:$E$32,2,0)*$D293,(VLOOKUP(G293,data!$B$3:$E$32,2,0)*14)+(VLOOKUP(G293,data!$B$3:$E$32,3,0))*($D293-14)),0)</f>
        <v>0</v>
      </c>
      <c r="I293" s="334" t="s">
        <v>127</v>
      </c>
      <c r="J293" s="299">
        <f>IF($E293=1,VLOOKUP(I293,data!$B$35:$D$39,2,0),0)</f>
        <v>0</v>
      </c>
      <c r="K293" s="300">
        <f>IF(AND(H293&lt;&gt;0,J293&lt;&gt;0)=FALSE,0,data!$C$43)</f>
        <v>0</v>
      </c>
      <c r="L293" s="338">
        <f t="shared" si="7"/>
        <v>0</v>
      </c>
      <c r="M293" s="293">
        <f t="shared" si="22"/>
        <v>0</v>
      </c>
      <c r="N293" s="293">
        <f t="shared" si="20"/>
        <v>0</v>
      </c>
      <c r="O293" s="293">
        <f t="shared" si="21"/>
        <v>0</v>
      </c>
      <c r="P293" s="296"/>
    </row>
    <row r="294" spans="1:16" ht="26.55" hidden="1" customHeight="1" x14ac:dyDescent="0.3">
      <c r="A294" s="301"/>
      <c r="B294" s="290" t="s">
        <v>416</v>
      </c>
      <c r="C294" s="291"/>
      <c r="D294" s="297"/>
      <c r="E294" s="293">
        <f t="shared" si="19"/>
        <v>0</v>
      </c>
      <c r="F294" s="298">
        <f>IF(E294=1,data!$C$41*D294,0)</f>
        <v>0</v>
      </c>
      <c r="G294" s="334" t="s">
        <v>127</v>
      </c>
      <c r="H294" s="299">
        <f>IF($E294=1,IF($D294&lt;15,VLOOKUP(G294,data!$B$3:$E$32,2,0)*$D294,(VLOOKUP(G294,data!$B$3:$E$32,2,0)*14)+(VLOOKUP(G294,data!$B$3:$E$32,3,0))*($D294-14)),0)</f>
        <v>0</v>
      </c>
      <c r="I294" s="334" t="s">
        <v>127</v>
      </c>
      <c r="J294" s="299">
        <f>IF($E294=1,VLOOKUP(I294,data!$B$35:$D$39,2,0),0)</f>
        <v>0</v>
      </c>
      <c r="K294" s="300">
        <f>IF(AND(H294&lt;&gt;0,J294&lt;&gt;0)=FALSE,0,data!$C$43)</f>
        <v>0</v>
      </c>
      <c r="L294" s="338">
        <f t="shared" si="7"/>
        <v>0</v>
      </c>
      <c r="M294" s="293">
        <f t="shared" si="22"/>
        <v>0</v>
      </c>
      <c r="N294" s="293">
        <f t="shared" si="20"/>
        <v>0</v>
      </c>
      <c r="O294" s="293">
        <f t="shared" si="21"/>
        <v>0</v>
      </c>
      <c r="P294" s="296"/>
    </row>
    <row r="295" spans="1:16" ht="26.55" hidden="1" customHeight="1" x14ac:dyDescent="0.3">
      <c r="A295" s="301"/>
      <c r="B295" s="290" t="s">
        <v>417</v>
      </c>
      <c r="C295" s="291"/>
      <c r="D295" s="297"/>
      <c r="E295" s="293">
        <f t="shared" si="19"/>
        <v>0</v>
      </c>
      <c r="F295" s="298">
        <f>IF(E295=1,data!$C$41*D295,0)</f>
        <v>0</v>
      </c>
      <c r="G295" s="334" t="s">
        <v>127</v>
      </c>
      <c r="H295" s="299">
        <f>IF($E295=1,IF($D295&lt;15,VLOOKUP(G295,data!$B$3:$E$32,2,0)*$D295,(VLOOKUP(G295,data!$B$3:$E$32,2,0)*14)+(VLOOKUP(G295,data!$B$3:$E$32,3,0))*($D295-14)),0)</f>
        <v>0</v>
      </c>
      <c r="I295" s="334" t="s">
        <v>127</v>
      </c>
      <c r="J295" s="299">
        <f>IF($E295=1,VLOOKUP(I295,data!$B$35:$D$39,2,0),0)</f>
        <v>0</v>
      </c>
      <c r="K295" s="300">
        <f>IF(AND(H295&lt;&gt;0,J295&lt;&gt;0)=FALSE,0,data!$C$43)</f>
        <v>0</v>
      </c>
      <c r="L295" s="338">
        <f t="shared" si="7"/>
        <v>0</v>
      </c>
      <c r="M295" s="293">
        <f t="shared" si="22"/>
        <v>0</v>
      </c>
      <c r="N295" s="293">
        <f t="shared" si="20"/>
        <v>0</v>
      </c>
      <c r="O295" s="293">
        <f t="shared" si="21"/>
        <v>0</v>
      </c>
      <c r="P295" s="296"/>
    </row>
    <row r="296" spans="1:16" ht="26.55" hidden="1" customHeight="1" x14ac:dyDescent="0.3">
      <c r="A296" s="301"/>
      <c r="B296" s="290" t="s">
        <v>418</v>
      </c>
      <c r="C296" s="291"/>
      <c r="D296" s="297"/>
      <c r="E296" s="293">
        <f t="shared" si="19"/>
        <v>0</v>
      </c>
      <c r="F296" s="298">
        <f>IF(E296=1,data!$C$41*D296,0)</f>
        <v>0</v>
      </c>
      <c r="G296" s="334" t="s">
        <v>127</v>
      </c>
      <c r="H296" s="299">
        <f>IF($E296=1,IF($D296&lt;15,VLOOKUP(G296,data!$B$3:$E$32,2,0)*$D296,(VLOOKUP(G296,data!$B$3:$E$32,2,0)*14)+(VLOOKUP(G296,data!$B$3:$E$32,3,0))*($D296-14)),0)</f>
        <v>0</v>
      </c>
      <c r="I296" s="334" t="s">
        <v>127</v>
      </c>
      <c r="J296" s="299">
        <f>IF($E296=1,VLOOKUP(I296,data!$B$35:$D$39,2,0),0)</f>
        <v>0</v>
      </c>
      <c r="K296" s="300">
        <f>IF(AND(H296&lt;&gt;0,J296&lt;&gt;0)=FALSE,0,data!$C$43)</f>
        <v>0</v>
      </c>
      <c r="L296" s="338">
        <f t="shared" si="7"/>
        <v>0</v>
      </c>
      <c r="M296" s="293">
        <f t="shared" si="22"/>
        <v>0</v>
      </c>
      <c r="N296" s="293">
        <f t="shared" si="20"/>
        <v>0</v>
      </c>
      <c r="O296" s="293">
        <f t="shared" si="21"/>
        <v>0</v>
      </c>
      <c r="P296" s="296"/>
    </row>
    <row r="297" spans="1:16" ht="26.55" hidden="1" customHeight="1" x14ac:dyDescent="0.3">
      <c r="A297" s="301"/>
      <c r="B297" s="290" t="s">
        <v>419</v>
      </c>
      <c r="C297" s="291"/>
      <c r="D297" s="297"/>
      <c r="E297" s="293">
        <f t="shared" si="19"/>
        <v>0</v>
      </c>
      <c r="F297" s="298">
        <f>IF(E297=1,data!$C$41*D297,0)</f>
        <v>0</v>
      </c>
      <c r="G297" s="334" t="s">
        <v>127</v>
      </c>
      <c r="H297" s="299">
        <f>IF($E297=1,IF($D297&lt;15,VLOOKUP(G297,data!$B$3:$E$32,2,0)*$D297,(VLOOKUP(G297,data!$B$3:$E$32,2,0)*14)+(VLOOKUP(G297,data!$B$3:$E$32,3,0))*($D297-14)),0)</f>
        <v>0</v>
      </c>
      <c r="I297" s="334" t="s">
        <v>127</v>
      </c>
      <c r="J297" s="299">
        <f>IF($E297=1,VLOOKUP(I297,data!$B$35:$D$39,2,0),0)</f>
        <v>0</v>
      </c>
      <c r="K297" s="300">
        <f>IF(AND(H297&lt;&gt;0,J297&lt;&gt;0)=FALSE,0,data!$C$43)</f>
        <v>0</v>
      </c>
      <c r="L297" s="338">
        <f t="shared" si="7"/>
        <v>0</v>
      </c>
      <c r="M297" s="293">
        <f t="shared" si="22"/>
        <v>0</v>
      </c>
      <c r="N297" s="293">
        <f t="shared" si="20"/>
        <v>0</v>
      </c>
      <c r="O297" s="293">
        <f t="shared" si="21"/>
        <v>0</v>
      </c>
      <c r="P297" s="296"/>
    </row>
    <row r="298" spans="1:16" ht="26.55" hidden="1" customHeight="1" x14ac:dyDescent="0.3">
      <c r="A298" s="301"/>
      <c r="B298" s="290" t="s">
        <v>420</v>
      </c>
      <c r="C298" s="291"/>
      <c r="D298" s="297"/>
      <c r="E298" s="293">
        <f t="shared" si="19"/>
        <v>0</v>
      </c>
      <c r="F298" s="298">
        <f>IF(E298=1,data!$C$41*D298,0)</f>
        <v>0</v>
      </c>
      <c r="G298" s="334" t="s">
        <v>127</v>
      </c>
      <c r="H298" s="299">
        <f>IF($E298=1,IF($D298&lt;15,VLOOKUP(G298,data!$B$3:$E$32,2,0)*$D298,(VLOOKUP(G298,data!$B$3:$E$32,2,0)*14)+(VLOOKUP(G298,data!$B$3:$E$32,3,0))*($D298-14)),0)</f>
        <v>0</v>
      </c>
      <c r="I298" s="334" t="s">
        <v>127</v>
      </c>
      <c r="J298" s="299">
        <f>IF($E298=1,VLOOKUP(I298,data!$B$35:$D$39,2,0),0)</f>
        <v>0</v>
      </c>
      <c r="K298" s="300">
        <f>IF(AND(H298&lt;&gt;0,J298&lt;&gt;0)=FALSE,0,data!$C$43)</f>
        <v>0</v>
      </c>
      <c r="L298" s="338">
        <f t="shared" si="7"/>
        <v>0</v>
      </c>
      <c r="M298" s="293">
        <f t="shared" si="22"/>
        <v>0</v>
      </c>
      <c r="N298" s="293">
        <f t="shared" si="20"/>
        <v>0</v>
      </c>
      <c r="O298" s="293">
        <f t="shared" si="21"/>
        <v>0</v>
      </c>
      <c r="P298" s="296"/>
    </row>
    <row r="299" spans="1:16" ht="26.55" hidden="1" customHeight="1" x14ac:dyDescent="0.3">
      <c r="A299" s="301"/>
      <c r="B299" s="290" t="s">
        <v>421</v>
      </c>
      <c r="C299" s="291"/>
      <c r="D299" s="297"/>
      <c r="E299" s="293">
        <f t="shared" si="19"/>
        <v>0</v>
      </c>
      <c r="F299" s="298">
        <f>IF(E299=1,data!$C$41*D299,0)</f>
        <v>0</v>
      </c>
      <c r="G299" s="334" t="s">
        <v>127</v>
      </c>
      <c r="H299" s="299">
        <f>IF($E299=1,IF($D299&lt;15,VLOOKUP(G299,data!$B$3:$E$32,2,0)*$D299,(VLOOKUP(G299,data!$B$3:$E$32,2,0)*14)+(VLOOKUP(G299,data!$B$3:$E$32,3,0))*($D299-14)),0)</f>
        <v>0</v>
      </c>
      <c r="I299" s="334" t="s">
        <v>127</v>
      </c>
      <c r="J299" s="299">
        <f>IF($E299=1,VLOOKUP(I299,data!$B$35:$D$39,2,0),0)</f>
        <v>0</v>
      </c>
      <c r="K299" s="300">
        <f>IF(AND(H299&lt;&gt;0,J299&lt;&gt;0)=FALSE,0,data!$C$43)</f>
        <v>0</v>
      </c>
      <c r="L299" s="338">
        <f t="shared" si="7"/>
        <v>0</v>
      </c>
      <c r="M299" s="293">
        <f t="shared" si="22"/>
        <v>0</v>
      </c>
      <c r="N299" s="293">
        <f t="shared" si="20"/>
        <v>0</v>
      </c>
      <c r="O299" s="293">
        <f t="shared" si="21"/>
        <v>0</v>
      </c>
      <c r="P299" s="296"/>
    </row>
    <row r="300" spans="1:16" ht="26.55" hidden="1" customHeight="1" x14ac:dyDescent="0.3">
      <c r="A300" s="301"/>
      <c r="B300" s="290" t="s">
        <v>422</v>
      </c>
      <c r="C300" s="291"/>
      <c r="D300" s="297"/>
      <c r="E300" s="293">
        <f t="shared" si="19"/>
        <v>0</v>
      </c>
      <c r="F300" s="298">
        <f>IF(E300=1,data!$C$41*D300,0)</f>
        <v>0</v>
      </c>
      <c r="G300" s="334" t="s">
        <v>127</v>
      </c>
      <c r="H300" s="299">
        <f>IF($E300=1,IF($D300&lt;15,VLOOKUP(G300,data!$B$3:$E$32,2,0)*$D300,(VLOOKUP(G300,data!$B$3:$E$32,2,0)*14)+(VLOOKUP(G300,data!$B$3:$E$32,3,0))*($D300-14)),0)</f>
        <v>0</v>
      </c>
      <c r="I300" s="334" t="s">
        <v>127</v>
      </c>
      <c r="J300" s="299">
        <f>IF($E300=1,VLOOKUP(I300,data!$B$35:$D$39,2,0),0)</f>
        <v>0</v>
      </c>
      <c r="K300" s="300">
        <f>IF(AND(H300&lt;&gt;0,J300&lt;&gt;0)=FALSE,0,data!$C$43)</f>
        <v>0</v>
      </c>
      <c r="L300" s="338">
        <f t="shared" si="7"/>
        <v>0</v>
      </c>
      <c r="M300" s="293">
        <f t="shared" si="22"/>
        <v>0</v>
      </c>
      <c r="N300" s="293">
        <f t="shared" si="20"/>
        <v>0</v>
      </c>
      <c r="O300" s="293">
        <f t="shared" si="21"/>
        <v>0</v>
      </c>
      <c r="P300" s="296"/>
    </row>
    <row r="301" spans="1:16" ht="26.55" hidden="1" customHeight="1" x14ac:dyDescent="0.3">
      <c r="A301" s="301"/>
      <c r="B301" s="290" t="s">
        <v>423</v>
      </c>
      <c r="C301" s="291"/>
      <c r="D301" s="297"/>
      <c r="E301" s="293">
        <f t="shared" si="19"/>
        <v>0</v>
      </c>
      <c r="F301" s="298">
        <f>IF(E301=1,data!$C$41*D301,0)</f>
        <v>0</v>
      </c>
      <c r="G301" s="334" t="s">
        <v>127</v>
      </c>
      <c r="H301" s="299">
        <f>IF($E301=1,IF($D301&lt;15,VLOOKUP(G301,data!$B$3:$E$32,2,0)*$D301,(VLOOKUP(G301,data!$B$3:$E$32,2,0)*14)+(VLOOKUP(G301,data!$B$3:$E$32,3,0))*($D301-14)),0)</f>
        <v>0</v>
      </c>
      <c r="I301" s="334" t="s">
        <v>127</v>
      </c>
      <c r="J301" s="299">
        <f>IF($E301=1,VLOOKUP(I301,data!$B$35:$D$39,2,0),0)</f>
        <v>0</v>
      </c>
      <c r="K301" s="300">
        <f>IF(AND(H301&lt;&gt;0,J301&lt;&gt;0)=FALSE,0,data!$C$43)</f>
        <v>0</v>
      </c>
      <c r="L301" s="338">
        <f t="shared" si="7"/>
        <v>0</v>
      </c>
      <c r="M301" s="293">
        <f t="shared" si="22"/>
        <v>0</v>
      </c>
      <c r="N301" s="293">
        <f t="shared" si="20"/>
        <v>0</v>
      </c>
      <c r="O301" s="293">
        <f t="shared" si="21"/>
        <v>0</v>
      </c>
      <c r="P301" s="296"/>
    </row>
    <row r="302" spans="1:16" ht="26.55" hidden="1" customHeight="1" x14ac:dyDescent="0.3">
      <c r="A302" s="301"/>
      <c r="B302" s="290" t="s">
        <v>424</v>
      </c>
      <c r="C302" s="291"/>
      <c r="D302" s="297"/>
      <c r="E302" s="293">
        <f t="shared" si="19"/>
        <v>0</v>
      </c>
      <c r="F302" s="298">
        <f>IF(E302=1,data!$C$41*D302,0)</f>
        <v>0</v>
      </c>
      <c r="G302" s="334" t="s">
        <v>127</v>
      </c>
      <c r="H302" s="299">
        <f>IF($E302=1,IF($D302&lt;15,VLOOKUP(G302,data!$B$3:$E$32,2,0)*$D302,(VLOOKUP(G302,data!$B$3:$E$32,2,0)*14)+(VLOOKUP(G302,data!$B$3:$E$32,3,0))*($D302-14)),0)</f>
        <v>0</v>
      </c>
      <c r="I302" s="334" t="s">
        <v>127</v>
      </c>
      <c r="J302" s="299">
        <f>IF($E302=1,VLOOKUP(I302,data!$B$35:$D$39,2,0),0)</f>
        <v>0</v>
      </c>
      <c r="K302" s="300">
        <f>IF(AND(H302&lt;&gt;0,J302&lt;&gt;0)=FALSE,0,data!$C$43)</f>
        <v>0</v>
      </c>
      <c r="L302" s="338">
        <f t="shared" si="7"/>
        <v>0</v>
      </c>
      <c r="M302" s="293">
        <f t="shared" si="22"/>
        <v>0</v>
      </c>
      <c r="N302" s="293">
        <f t="shared" si="20"/>
        <v>0</v>
      </c>
      <c r="O302" s="293">
        <f t="shared" si="21"/>
        <v>0</v>
      </c>
      <c r="P302" s="296"/>
    </row>
    <row r="303" spans="1:16" ht="26.55" hidden="1" customHeight="1" x14ac:dyDescent="0.3">
      <c r="A303" s="301"/>
      <c r="B303" s="290" t="s">
        <v>425</v>
      </c>
      <c r="C303" s="291"/>
      <c r="D303" s="297"/>
      <c r="E303" s="293">
        <f t="shared" si="19"/>
        <v>0</v>
      </c>
      <c r="F303" s="298">
        <f>IF(E303=1,data!$C$41*D303,0)</f>
        <v>0</v>
      </c>
      <c r="G303" s="334" t="s">
        <v>127</v>
      </c>
      <c r="H303" s="299">
        <f>IF($E303=1,IF($D303&lt;15,VLOOKUP(G303,data!$B$3:$E$32,2,0)*$D303,(VLOOKUP(G303,data!$B$3:$E$32,2,0)*14)+(VLOOKUP(G303,data!$B$3:$E$32,3,0))*($D303-14)),0)</f>
        <v>0</v>
      </c>
      <c r="I303" s="334" t="s">
        <v>127</v>
      </c>
      <c r="J303" s="299">
        <f>IF($E303=1,VLOOKUP(I303,data!$B$35:$D$39,2,0),0)</f>
        <v>0</v>
      </c>
      <c r="K303" s="300">
        <f>IF(AND(H303&lt;&gt;0,J303&lt;&gt;0)=FALSE,0,data!$C$43)</f>
        <v>0</v>
      </c>
      <c r="L303" s="338">
        <f t="shared" si="7"/>
        <v>0</v>
      </c>
      <c r="M303" s="293">
        <f t="shared" si="22"/>
        <v>0</v>
      </c>
      <c r="N303" s="293">
        <f t="shared" si="20"/>
        <v>0</v>
      </c>
      <c r="O303" s="293">
        <f t="shared" si="21"/>
        <v>0</v>
      </c>
      <c r="P303" s="296"/>
    </row>
    <row r="304" spans="1:16" ht="26.55" hidden="1" customHeight="1" x14ac:dyDescent="0.3">
      <c r="A304" s="301"/>
      <c r="B304" s="290" t="s">
        <v>426</v>
      </c>
      <c r="C304" s="291"/>
      <c r="D304" s="297"/>
      <c r="E304" s="293">
        <f t="shared" si="19"/>
        <v>0</v>
      </c>
      <c r="F304" s="298">
        <f>IF(E304=1,data!$C$41*D304,0)</f>
        <v>0</v>
      </c>
      <c r="G304" s="334" t="s">
        <v>127</v>
      </c>
      <c r="H304" s="299">
        <f>IF($E304=1,IF($D304&lt;15,VLOOKUP(G304,data!$B$3:$E$32,2,0)*$D304,(VLOOKUP(G304,data!$B$3:$E$32,2,0)*14)+(VLOOKUP(G304,data!$B$3:$E$32,3,0))*($D304-14)),0)</f>
        <v>0</v>
      </c>
      <c r="I304" s="334" t="s">
        <v>127</v>
      </c>
      <c r="J304" s="299">
        <f>IF($E304=1,VLOOKUP(I304,data!$B$35:$D$39,2,0),0)</f>
        <v>0</v>
      </c>
      <c r="K304" s="300">
        <f>IF(AND(H304&lt;&gt;0,J304&lt;&gt;0)=FALSE,0,data!$C$43)</f>
        <v>0</v>
      </c>
      <c r="L304" s="338">
        <f t="shared" si="7"/>
        <v>0</v>
      </c>
      <c r="M304" s="293">
        <f t="shared" si="22"/>
        <v>0</v>
      </c>
      <c r="N304" s="293">
        <f t="shared" si="20"/>
        <v>0</v>
      </c>
      <c r="O304" s="293">
        <f t="shared" si="21"/>
        <v>0</v>
      </c>
      <c r="P304" s="296"/>
    </row>
    <row r="305" spans="1:16" ht="26.55" hidden="1" customHeight="1" x14ac:dyDescent="0.3">
      <c r="A305" s="301"/>
      <c r="B305" s="290" t="s">
        <v>427</v>
      </c>
      <c r="C305" s="291"/>
      <c r="D305" s="297"/>
      <c r="E305" s="293">
        <f t="shared" si="19"/>
        <v>0</v>
      </c>
      <c r="F305" s="298">
        <f>IF(E305=1,data!$C$41*D305,0)</f>
        <v>0</v>
      </c>
      <c r="G305" s="334" t="s">
        <v>127</v>
      </c>
      <c r="H305" s="299">
        <f>IF($E305=1,IF($D305&lt;15,VLOOKUP(G305,data!$B$3:$E$32,2,0)*$D305,(VLOOKUP(G305,data!$B$3:$E$32,2,0)*14)+(VLOOKUP(G305,data!$B$3:$E$32,3,0))*($D305-14)),0)</f>
        <v>0</v>
      </c>
      <c r="I305" s="334" t="s">
        <v>127</v>
      </c>
      <c r="J305" s="299">
        <f>IF($E305=1,VLOOKUP(I305,data!$B$35:$D$39,2,0),0)</f>
        <v>0</v>
      </c>
      <c r="K305" s="300">
        <f>IF(AND(H305&lt;&gt;0,J305&lt;&gt;0)=FALSE,0,data!$C$43)</f>
        <v>0</v>
      </c>
      <c r="L305" s="338">
        <f t="shared" si="7"/>
        <v>0</v>
      </c>
      <c r="M305" s="293">
        <f t="shared" si="22"/>
        <v>0</v>
      </c>
      <c r="N305" s="293">
        <f t="shared" si="20"/>
        <v>0</v>
      </c>
      <c r="O305" s="293">
        <f t="shared" si="21"/>
        <v>0</v>
      </c>
      <c r="P305" s="296"/>
    </row>
    <row r="306" spans="1:16" ht="26.55" hidden="1" customHeight="1" x14ac:dyDescent="0.3">
      <c r="A306" s="301"/>
      <c r="B306" s="290" t="s">
        <v>428</v>
      </c>
      <c r="C306" s="291"/>
      <c r="D306" s="297"/>
      <c r="E306" s="293">
        <f t="shared" si="19"/>
        <v>0</v>
      </c>
      <c r="F306" s="298">
        <f>IF(E306=1,data!$C$41*D306,0)</f>
        <v>0</v>
      </c>
      <c r="G306" s="334" t="s">
        <v>127</v>
      </c>
      <c r="H306" s="299">
        <f>IF($E306=1,IF($D306&lt;15,VLOOKUP(G306,data!$B$3:$E$32,2,0)*$D306,(VLOOKUP(G306,data!$B$3:$E$32,2,0)*14)+(VLOOKUP(G306,data!$B$3:$E$32,3,0))*($D306-14)),0)</f>
        <v>0</v>
      </c>
      <c r="I306" s="334" t="s">
        <v>127</v>
      </c>
      <c r="J306" s="299">
        <f>IF($E306=1,VLOOKUP(I306,data!$B$35:$D$39,2,0),0)</f>
        <v>0</v>
      </c>
      <c r="K306" s="300">
        <f>IF(AND(H306&lt;&gt;0,J306&lt;&gt;0)=FALSE,0,data!$C$43)</f>
        <v>0</v>
      </c>
      <c r="L306" s="338">
        <f t="shared" si="7"/>
        <v>0</v>
      </c>
      <c r="M306" s="293">
        <f t="shared" si="22"/>
        <v>0</v>
      </c>
      <c r="N306" s="293">
        <f t="shared" si="20"/>
        <v>0</v>
      </c>
      <c r="O306" s="293">
        <f t="shared" si="21"/>
        <v>0</v>
      </c>
      <c r="P306" s="296"/>
    </row>
    <row r="307" spans="1:16" ht="26.55" hidden="1" customHeight="1" x14ac:dyDescent="0.3">
      <c r="A307" s="301"/>
      <c r="B307" s="290" t="s">
        <v>429</v>
      </c>
      <c r="C307" s="291"/>
      <c r="D307" s="297"/>
      <c r="E307" s="293">
        <f t="shared" si="19"/>
        <v>0</v>
      </c>
      <c r="F307" s="298">
        <f>IF(E307=1,data!$C$41*D307,0)</f>
        <v>0</v>
      </c>
      <c r="G307" s="334" t="s">
        <v>127</v>
      </c>
      <c r="H307" s="299">
        <f>IF($E307=1,IF($D307&lt;15,VLOOKUP(G307,data!$B$3:$E$32,2,0)*$D307,(VLOOKUP(G307,data!$B$3:$E$32,2,0)*14)+(VLOOKUP(G307,data!$B$3:$E$32,3,0))*($D307-14)),0)</f>
        <v>0</v>
      </c>
      <c r="I307" s="334" t="s">
        <v>127</v>
      </c>
      <c r="J307" s="299">
        <f>IF($E307=1,VLOOKUP(I307,data!$B$35:$D$39,2,0),0)</f>
        <v>0</v>
      </c>
      <c r="K307" s="300">
        <f>IF(AND(H307&lt;&gt;0,J307&lt;&gt;0)=FALSE,0,data!$C$43)</f>
        <v>0</v>
      </c>
      <c r="L307" s="338">
        <f t="shared" si="7"/>
        <v>0</v>
      </c>
      <c r="M307" s="293">
        <f t="shared" si="22"/>
        <v>0</v>
      </c>
      <c r="N307" s="293">
        <f t="shared" si="20"/>
        <v>0</v>
      </c>
      <c r="O307" s="293">
        <f t="shared" si="21"/>
        <v>0</v>
      </c>
      <c r="P307" s="296"/>
    </row>
    <row r="308" spans="1:16" ht="26.55" hidden="1" customHeight="1" x14ac:dyDescent="0.3">
      <c r="A308" s="301"/>
      <c r="B308" s="290" t="s">
        <v>430</v>
      </c>
      <c r="C308" s="291"/>
      <c r="D308" s="297"/>
      <c r="E308" s="293">
        <f t="shared" si="19"/>
        <v>0</v>
      </c>
      <c r="F308" s="298">
        <f>IF(E308=1,data!$C$41*D308,0)</f>
        <v>0</v>
      </c>
      <c r="G308" s="334" t="s">
        <v>127</v>
      </c>
      <c r="H308" s="299">
        <f>IF($E308=1,IF($D308&lt;15,VLOOKUP(G308,data!$B$3:$E$32,2,0)*$D308,(VLOOKUP(G308,data!$B$3:$E$32,2,0)*14)+(VLOOKUP(G308,data!$B$3:$E$32,3,0))*($D308-14)),0)</f>
        <v>0</v>
      </c>
      <c r="I308" s="334" t="s">
        <v>127</v>
      </c>
      <c r="J308" s="299">
        <f>IF($E308=1,VLOOKUP(I308,data!$B$35:$D$39,2,0),0)</f>
        <v>0</v>
      </c>
      <c r="K308" s="300">
        <f>IF(AND(H308&lt;&gt;0,J308&lt;&gt;0)=FALSE,0,data!$C$43)</f>
        <v>0</v>
      </c>
      <c r="L308" s="338">
        <f t="shared" si="7"/>
        <v>0</v>
      </c>
      <c r="M308" s="293">
        <f t="shared" si="22"/>
        <v>0</v>
      </c>
      <c r="N308" s="293">
        <f t="shared" si="20"/>
        <v>0</v>
      </c>
      <c r="O308" s="293">
        <f t="shared" si="21"/>
        <v>0</v>
      </c>
      <c r="P308" s="296"/>
    </row>
    <row r="309" spans="1:16" ht="26.55" hidden="1" customHeight="1" x14ac:dyDescent="0.3">
      <c r="A309" s="301"/>
      <c r="B309" s="290" t="s">
        <v>431</v>
      </c>
      <c r="C309" s="291"/>
      <c r="D309" s="297"/>
      <c r="E309" s="293">
        <f t="shared" si="19"/>
        <v>0</v>
      </c>
      <c r="F309" s="298">
        <f>IF(E309=1,data!$C$41*D309,0)</f>
        <v>0</v>
      </c>
      <c r="G309" s="334" t="s">
        <v>127</v>
      </c>
      <c r="H309" s="299">
        <f>IF($E309=1,IF($D309&lt;15,VLOOKUP(G309,data!$B$3:$E$32,2,0)*$D309,(VLOOKUP(G309,data!$B$3:$E$32,2,0)*14)+(VLOOKUP(G309,data!$B$3:$E$32,3,0))*($D309-14)),0)</f>
        <v>0</v>
      </c>
      <c r="I309" s="334" t="s">
        <v>127</v>
      </c>
      <c r="J309" s="299">
        <f>IF($E309=1,VLOOKUP(I309,data!$B$35:$D$39,2,0),0)</f>
        <v>0</v>
      </c>
      <c r="K309" s="300">
        <f>IF(AND(H309&lt;&gt;0,J309&lt;&gt;0)=FALSE,0,data!$C$43)</f>
        <v>0</v>
      </c>
      <c r="L309" s="338">
        <f t="shared" si="7"/>
        <v>0</v>
      </c>
      <c r="M309" s="293">
        <f t="shared" si="22"/>
        <v>0</v>
      </c>
      <c r="N309" s="293">
        <f t="shared" si="20"/>
        <v>0</v>
      </c>
      <c r="O309" s="293">
        <f t="shared" si="21"/>
        <v>0</v>
      </c>
      <c r="P309" s="296"/>
    </row>
    <row r="310" spans="1:16" ht="26.55" hidden="1" customHeight="1" x14ac:dyDescent="0.3">
      <c r="A310" s="301"/>
      <c r="B310" s="290" t="s">
        <v>432</v>
      </c>
      <c r="C310" s="291"/>
      <c r="D310" s="297"/>
      <c r="E310" s="293">
        <f t="shared" si="19"/>
        <v>0</v>
      </c>
      <c r="F310" s="298">
        <f>IF(E310=1,data!$C$41*D310,0)</f>
        <v>0</v>
      </c>
      <c r="G310" s="334" t="s">
        <v>127</v>
      </c>
      <c r="H310" s="299">
        <f>IF($E310=1,IF($D310&lt;15,VLOOKUP(G310,data!$B$3:$E$32,2,0)*$D310,(VLOOKUP(G310,data!$B$3:$E$32,2,0)*14)+(VLOOKUP(G310,data!$B$3:$E$32,3,0))*($D310-14)),0)</f>
        <v>0</v>
      </c>
      <c r="I310" s="334" t="s">
        <v>127</v>
      </c>
      <c r="J310" s="299">
        <f>IF($E310=1,VLOOKUP(I310,data!$B$35:$D$39,2,0),0)</f>
        <v>0</v>
      </c>
      <c r="K310" s="300">
        <f>IF(AND(H310&lt;&gt;0,J310&lt;&gt;0)=FALSE,0,data!$C$43)</f>
        <v>0</v>
      </c>
      <c r="L310" s="338">
        <f t="shared" si="7"/>
        <v>0</v>
      </c>
      <c r="M310" s="293">
        <f t="shared" si="22"/>
        <v>0</v>
      </c>
      <c r="N310" s="293">
        <f t="shared" si="20"/>
        <v>0</v>
      </c>
      <c r="O310" s="293">
        <f t="shared" si="21"/>
        <v>0</v>
      </c>
      <c r="P310" s="296"/>
    </row>
    <row r="311" spans="1:16" ht="26.55" hidden="1" customHeight="1" x14ac:dyDescent="0.3">
      <c r="A311" s="301"/>
      <c r="B311" s="290" t="s">
        <v>433</v>
      </c>
      <c r="C311" s="291"/>
      <c r="D311" s="297"/>
      <c r="E311" s="293">
        <f t="shared" si="19"/>
        <v>0</v>
      </c>
      <c r="F311" s="298">
        <f>IF(E311=1,data!$C$41*D311,0)</f>
        <v>0</v>
      </c>
      <c r="G311" s="334" t="s">
        <v>127</v>
      </c>
      <c r="H311" s="299">
        <f>IF($E311=1,IF($D311&lt;15,VLOOKUP(G311,data!$B$3:$E$32,2,0)*$D311,(VLOOKUP(G311,data!$B$3:$E$32,2,0)*14)+(VLOOKUP(G311,data!$B$3:$E$32,3,0))*($D311-14)),0)</f>
        <v>0</v>
      </c>
      <c r="I311" s="334" t="s">
        <v>127</v>
      </c>
      <c r="J311" s="299">
        <f>IF($E311=1,VLOOKUP(I311,data!$B$35:$D$39,2,0),0)</f>
        <v>0</v>
      </c>
      <c r="K311" s="300">
        <f>IF(AND(H311&lt;&gt;0,J311&lt;&gt;0)=FALSE,0,data!$C$43)</f>
        <v>0</v>
      </c>
      <c r="L311" s="338">
        <f t="shared" si="7"/>
        <v>0</v>
      </c>
      <c r="M311" s="293">
        <f t="shared" si="22"/>
        <v>0</v>
      </c>
      <c r="N311" s="293">
        <f t="shared" si="20"/>
        <v>0</v>
      </c>
      <c r="O311" s="293">
        <f t="shared" si="21"/>
        <v>0</v>
      </c>
      <c r="P311" s="296"/>
    </row>
    <row r="312" spans="1:16" ht="26.55" hidden="1" customHeight="1" x14ac:dyDescent="0.3">
      <c r="A312" s="301"/>
      <c r="B312" s="290" t="s">
        <v>434</v>
      </c>
      <c r="C312" s="291"/>
      <c r="D312" s="297"/>
      <c r="E312" s="293">
        <f t="shared" si="19"/>
        <v>0</v>
      </c>
      <c r="F312" s="298">
        <f>IF(E312=1,data!$C$41*D312,0)</f>
        <v>0</v>
      </c>
      <c r="G312" s="334" t="s">
        <v>127</v>
      </c>
      <c r="H312" s="299">
        <f>IF($E312=1,IF($D312&lt;15,VLOOKUP(G312,data!$B$3:$E$32,2,0)*$D312,(VLOOKUP(G312,data!$B$3:$E$32,2,0)*14)+(VLOOKUP(G312,data!$B$3:$E$32,3,0))*($D312-14)),0)</f>
        <v>0</v>
      </c>
      <c r="I312" s="334" t="s">
        <v>127</v>
      </c>
      <c r="J312" s="299">
        <f>IF($E312=1,VLOOKUP(I312,data!$B$35:$D$39,2,0),0)</f>
        <v>0</v>
      </c>
      <c r="K312" s="300">
        <f>IF(AND(H312&lt;&gt;0,J312&lt;&gt;0)=FALSE,0,data!$C$43)</f>
        <v>0</v>
      </c>
      <c r="L312" s="338">
        <f t="shared" si="7"/>
        <v>0</v>
      </c>
      <c r="M312" s="293">
        <f t="shared" si="22"/>
        <v>0</v>
      </c>
      <c r="N312" s="293">
        <f t="shared" si="20"/>
        <v>0</v>
      </c>
      <c r="O312" s="293">
        <f t="shared" si="21"/>
        <v>0</v>
      </c>
      <c r="P312" s="296"/>
    </row>
    <row r="313" spans="1:16" ht="26.55" hidden="1" customHeight="1" x14ac:dyDescent="0.3">
      <c r="A313" s="301"/>
      <c r="B313" s="290" t="s">
        <v>435</v>
      </c>
      <c r="C313" s="291"/>
      <c r="D313" s="297"/>
      <c r="E313" s="293">
        <f t="shared" si="19"/>
        <v>0</v>
      </c>
      <c r="F313" s="298">
        <f>IF(E313=1,data!$C$41*D313,0)</f>
        <v>0</v>
      </c>
      <c r="G313" s="334" t="s">
        <v>127</v>
      </c>
      <c r="H313" s="299">
        <f>IF($E313=1,IF($D313&lt;15,VLOOKUP(G313,data!$B$3:$E$32,2,0)*$D313,(VLOOKUP(G313,data!$B$3:$E$32,2,0)*14)+(VLOOKUP(G313,data!$B$3:$E$32,3,0))*($D313-14)),0)</f>
        <v>0</v>
      </c>
      <c r="I313" s="334" t="s">
        <v>127</v>
      </c>
      <c r="J313" s="299">
        <f>IF($E313=1,VLOOKUP(I313,data!$B$35:$D$39,2,0),0)</f>
        <v>0</v>
      </c>
      <c r="K313" s="300">
        <f>IF(AND(H313&lt;&gt;0,J313&lt;&gt;0)=FALSE,0,data!$C$43)</f>
        <v>0</v>
      </c>
      <c r="L313" s="338">
        <f t="shared" si="7"/>
        <v>0</v>
      </c>
      <c r="M313" s="293">
        <f t="shared" si="22"/>
        <v>0</v>
      </c>
      <c r="N313" s="293">
        <f t="shared" si="20"/>
        <v>0</v>
      </c>
      <c r="O313" s="293">
        <f t="shared" si="21"/>
        <v>0</v>
      </c>
      <c r="P313" s="296"/>
    </row>
    <row r="314" spans="1:16" ht="26.55" hidden="1" customHeight="1" x14ac:dyDescent="0.3">
      <c r="A314" s="301"/>
      <c r="B314" s="290" t="s">
        <v>436</v>
      </c>
      <c r="C314" s="291"/>
      <c r="D314" s="297"/>
      <c r="E314" s="293">
        <f t="shared" si="19"/>
        <v>0</v>
      </c>
      <c r="F314" s="298">
        <f>IF(E314=1,data!$C$41*D314,0)</f>
        <v>0</v>
      </c>
      <c r="G314" s="334" t="s">
        <v>127</v>
      </c>
      <c r="H314" s="299">
        <f>IF($E314=1,IF($D314&lt;15,VLOOKUP(G314,data!$B$3:$E$32,2,0)*$D314,(VLOOKUP(G314,data!$B$3:$E$32,2,0)*14)+(VLOOKUP(G314,data!$B$3:$E$32,3,0))*($D314-14)),0)</f>
        <v>0</v>
      </c>
      <c r="I314" s="334" t="s">
        <v>127</v>
      </c>
      <c r="J314" s="299">
        <f>IF($E314=1,VLOOKUP(I314,data!$B$35:$D$39,2,0),0)</f>
        <v>0</v>
      </c>
      <c r="K314" s="300">
        <f>IF(AND(H314&lt;&gt;0,J314&lt;&gt;0)=FALSE,0,data!$C$43)</f>
        <v>0</v>
      </c>
      <c r="L314" s="338">
        <f t="shared" si="7"/>
        <v>0</v>
      </c>
      <c r="M314" s="293">
        <f t="shared" si="22"/>
        <v>0</v>
      </c>
      <c r="N314" s="293">
        <f t="shared" si="20"/>
        <v>0</v>
      </c>
      <c r="O314" s="293">
        <f t="shared" si="21"/>
        <v>0</v>
      </c>
      <c r="P314" s="296"/>
    </row>
    <row r="315" spans="1:16" ht="26.55" hidden="1" customHeight="1" x14ac:dyDescent="0.3">
      <c r="A315" s="301"/>
      <c r="B315" s="290" t="s">
        <v>437</v>
      </c>
      <c r="C315" s="291"/>
      <c r="D315" s="297"/>
      <c r="E315" s="293">
        <f t="shared" si="19"/>
        <v>0</v>
      </c>
      <c r="F315" s="298">
        <f>IF(E315=1,data!$C$41*D315,0)</f>
        <v>0</v>
      </c>
      <c r="G315" s="334" t="s">
        <v>127</v>
      </c>
      <c r="H315" s="299">
        <f>IF($E315=1,IF($D315&lt;15,VLOOKUP(G315,data!$B$3:$E$32,2,0)*$D315,(VLOOKUP(G315,data!$B$3:$E$32,2,0)*14)+(VLOOKUP(G315,data!$B$3:$E$32,3,0))*($D315-14)),0)</f>
        <v>0</v>
      </c>
      <c r="I315" s="334" t="s">
        <v>127</v>
      </c>
      <c r="J315" s="299">
        <f>IF($E315=1,VLOOKUP(I315,data!$B$35:$D$39,2,0),0)</f>
        <v>0</v>
      </c>
      <c r="K315" s="300">
        <f>IF(AND(H315&lt;&gt;0,J315&lt;&gt;0)=FALSE,0,data!$C$43)</f>
        <v>0</v>
      </c>
      <c r="L315" s="338">
        <f t="shared" si="7"/>
        <v>0</v>
      </c>
      <c r="M315" s="293">
        <f t="shared" si="22"/>
        <v>0</v>
      </c>
      <c r="N315" s="293">
        <f t="shared" si="20"/>
        <v>0</v>
      </c>
      <c r="O315" s="293">
        <f t="shared" si="21"/>
        <v>0</v>
      </c>
      <c r="P315" s="296"/>
    </row>
    <row r="316" spans="1:16" ht="26.55" hidden="1" customHeight="1" x14ac:dyDescent="0.3">
      <c r="A316" s="301"/>
      <c r="B316" s="290" t="s">
        <v>438</v>
      </c>
      <c r="C316" s="291"/>
      <c r="D316" s="297"/>
      <c r="E316" s="293">
        <f t="shared" si="19"/>
        <v>0</v>
      </c>
      <c r="F316" s="298">
        <f>IF(E316=1,data!$C$41*D316,0)</f>
        <v>0</v>
      </c>
      <c r="G316" s="334" t="s">
        <v>127</v>
      </c>
      <c r="H316" s="299">
        <f>IF($E316=1,IF($D316&lt;15,VLOOKUP(G316,data!$B$3:$E$32,2,0)*$D316,(VLOOKUP(G316,data!$B$3:$E$32,2,0)*14)+(VLOOKUP(G316,data!$B$3:$E$32,3,0))*($D316-14)),0)</f>
        <v>0</v>
      </c>
      <c r="I316" s="334" t="s">
        <v>127</v>
      </c>
      <c r="J316" s="299">
        <f>IF($E316=1,VLOOKUP(I316,data!$B$35:$D$39,2,0),0)</f>
        <v>0</v>
      </c>
      <c r="K316" s="300">
        <f>IF(AND(H316&lt;&gt;0,J316&lt;&gt;0)=FALSE,0,data!$C$43)</f>
        <v>0</v>
      </c>
      <c r="L316" s="338">
        <f t="shared" si="7"/>
        <v>0</v>
      </c>
      <c r="M316" s="293">
        <f t="shared" si="22"/>
        <v>0</v>
      </c>
      <c r="N316" s="293">
        <f t="shared" si="20"/>
        <v>0</v>
      </c>
      <c r="O316" s="293">
        <f t="shared" si="21"/>
        <v>0</v>
      </c>
      <c r="P316" s="296"/>
    </row>
    <row r="317" spans="1:16" ht="26.55" hidden="1" customHeight="1" x14ac:dyDescent="0.3">
      <c r="A317" s="301"/>
      <c r="B317" s="290" t="s">
        <v>439</v>
      </c>
      <c r="C317" s="291"/>
      <c r="D317" s="297"/>
      <c r="E317" s="293">
        <f t="shared" si="19"/>
        <v>0</v>
      </c>
      <c r="F317" s="298">
        <f>IF(E317=1,data!$C$41*D317,0)</f>
        <v>0</v>
      </c>
      <c r="G317" s="334" t="s">
        <v>127</v>
      </c>
      <c r="H317" s="299">
        <f>IF($E317=1,IF($D317&lt;15,VLOOKUP(G317,data!$B$3:$E$32,2,0)*$D317,(VLOOKUP(G317,data!$B$3:$E$32,2,0)*14)+(VLOOKUP(G317,data!$B$3:$E$32,3,0))*($D317-14)),0)</f>
        <v>0</v>
      </c>
      <c r="I317" s="334" t="s">
        <v>127</v>
      </c>
      <c r="J317" s="299">
        <f>IF($E317=1,VLOOKUP(I317,data!$B$35:$D$39,2,0),0)</f>
        <v>0</v>
      </c>
      <c r="K317" s="300">
        <f>IF(AND(H317&lt;&gt;0,J317&lt;&gt;0)=FALSE,0,data!$C$43)</f>
        <v>0</v>
      </c>
      <c r="L317" s="338">
        <f t="shared" si="7"/>
        <v>0</v>
      </c>
      <c r="M317" s="293">
        <f t="shared" si="22"/>
        <v>0</v>
      </c>
      <c r="N317" s="293">
        <f t="shared" si="20"/>
        <v>0</v>
      </c>
      <c r="O317" s="293">
        <f t="shared" si="21"/>
        <v>0</v>
      </c>
      <c r="P317" s="296"/>
    </row>
    <row r="318" spans="1:16" ht="26.55" hidden="1" customHeight="1" x14ac:dyDescent="0.3">
      <c r="A318" s="301"/>
      <c r="B318" s="290" t="s">
        <v>440</v>
      </c>
      <c r="C318" s="291"/>
      <c r="D318" s="297"/>
      <c r="E318" s="293">
        <f t="shared" si="19"/>
        <v>0</v>
      </c>
      <c r="F318" s="298">
        <f>IF(E318=1,data!$C$41*D318,0)</f>
        <v>0</v>
      </c>
      <c r="G318" s="334" t="s">
        <v>127</v>
      </c>
      <c r="H318" s="299">
        <f>IF($E318=1,IF($D318&lt;15,VLOOKUP(G318,data!$B$3:$E$32,2,0)*$D318,(VLOOKUP(G318,data!$B$3:$E$32,2,0)*14)+(VLOOKUP(G318,data!$B$3:$E$32,3,0))*($D318-14)),0)</f>
        <v>0</v>
      </c>
      <c r="I318" s="334" t="s">
        <v>127</v>
      </c>
      <c r="J318" s="299">
        <f>IF($E318=1,VLOOKUP(I318,data!$B$35:$D$39,2,0),0)</f>
        <v>0</v>
      </c>
      <c r="K318" s="300">
        <f>IF(AND(H318&lt;&gt;0,J318&lt;&gt;0)=FALSE,0,data!$C$43)</f>
        <v>0</v>
      </c>
      <c r="L318" s="338">
        <f t="shared" si="7"/>
        <v>0</v>
      </c>
      <c r="M318" s="293">
        <f t="shared" si="22"/>
        <v>0</v>
      </c>
      <c r="N318" s="293">
        <f t="shared" si="20"/>
        <v>0</v>
      </c>
      <c r="O318" s="293">
        <f t="shared" si="21"/>
        <v>0</v>
      </c>
      <c r="P318" s="296"/>
    </row>
    <row r="319" spans="1:16" ht="26.55" hidden="1" customHeight="1" x14ac:dyDescent="0.3">
      <c r="A319" s="301"/>
      <c r="B319" s="290" t="s">
        <v>441</v>
      </c>
      <c r="C319" s="291"/>
      <c r="D319" s="297"/>
      <c r="E319" s="293">
        <f t="shared" si="19"/>
        <v>0</v>
      </c>
      <c r="F319" s="298">
        <f>IF(E319=1,data!$C$41*D319,0)</f>
        <v>0</v>
      </c>
      <c r="G319" s="334" t="s">
        <v>127</v>
      </c>
      <c r="H319" s="299">
        <f>IF($E319=1,IF($D319&lt;15,VLOOKUP(G319,data!$B$3:$E$32,2,0)*$D319,(VLOOKUP(G319,data!$B$3:$E$32,2,0)*14)+(VLOOKUP(G319,data!$B$3:$E$32,3,0))*($D319-14)),0)</f>
        <v>0</v>
      </c>
      <c r="I319" s="334" t="s">
        <v>127</v>
      </c>
      <c r="J319" s="299">
        <f>IF($E319=1,VLOOKUP(I319,data!$B$35:$D$39,2,0),0)</f>
        <v>0</v>
      </c>
      <c r="K319" s="300">
        <f>IF(AND(H319&lt;&gt;0,J319&lt;&gt;0)=FALSE,0,data!$C$43)</f>
        <v>0</v>
      </c>
      <c r="L319" s="338">
        <f t="shared" si="7"/>
        <v>0</v>
      </c>
      <c r="M319" s="293">
        <f t="shared" si="22"/>
        <v>0</v>
      </c>
      <c r="N319" s="293">
        <f t="shared" si="20"/>
        <v>0</v>
      </c>
      <c r="O319" s="293">
        <f t="shared" si="21"/>
        <v>0</v>
      </c>
      <c r="P319" s="296"/>
    </row>
    <row r="320" spans="1:16" ht="26.55" hidden="1" customHeight="1" x14ac:dyDescent="0.3">
      <c r="A320" s="301"/>
      <c r="B320" s="290" t="s">
        <v>442</v>
      </c>
      <c r="C320" s="291"/>
      <c r="D320" s="297"/>
      <c r="E320" s="293">
        <f t="shared" si="19"/>
        <v>0</v>
      </c>
      <c r="F320" s="298">
        <f>IF(E320=1,data!$C$41*D320,0)</f>
        <v>0</v>
      </c>
      <c r="G320" s="334" t="s">
        <v>127</v>
      </c>
      <c r="H320" s="299">
        <f>IF($E320=1,IF($D320&lt;15,VLOOKUP(G320,data!$B$3:$E$32,2,0)*$D320,(VLOOKUP(G320,data!$B$3:$E$32,2,0)*14)+(VLOOKUP(G320,data!$B$3:$E$32,3,0))*($D320-14)),0)</f>
        <v>0</v>
      </c>
      <c r="I320" s="334" t="s">
        <v>127</v>
      </c>
      <c r="J320" s="299">
        <f>IF($E320=1,VLOOKUP(I320,data!$B$35:$D$39,2,0),0)</f>
        <v>0</v>
      </c>
      <c r="K320" s="300">
        <f>IF(AND(H320&lt;&gt;0,J320&lt;&gt;0)=FALSE,0,data!$C$43)</f>
        <v>0</v>
      </c>
      <c r="L320" s="338">
        <f t="shared" si="7"/>
        <v>0</v>
      </c>
      <c r="M320" s="293">
        <f t="shared" si="22"/>
        <v>0</v>
      </c>
      <c r="N320" s="293">
        <f t="shared" si="20"/>
        <v>0</v>
      </c>
      <c r="O320" s="293">
        <f t="shared" si="21"/>
        <v>0</v>
      </c>
      <c r="P320" s="296"/>
    </row>
    <row r="321" spans="1:16" ht="26.55" hidden="1" customHeight="1" x14ac:dyDescent="0.3">
      <c r="A321" s="301"/>
      <c r="B321" s="290" t="s">
        <v>443</v>
      </c>
      <c r="C321" s="291"/>
      <c r="D321" s="297"/>
      <c r="E321" s="293">
        <f t="shared" si="19"/>
        <v>0</v>
      </c>
      <c r="F321" s="298">
        <f>IF(E321=1,data!$C$41*D321,0)</f>
        <v>0</v>
      </c>
      <c r="G321" s="334" t="s">
        <v>127</v>
      </c>
      <c r="H321" s="299">
        <f>IF($E321=1,IF($D321&lt;15,VLOOKUP(G321,data!$B$3:$E$32,2,0)*$D321,(VLOOKUP(G321,data!$B$3:$E$32,2,0)*14)+(VLOOKUP(G321,data!$B$3:$E$32,3,0))*($D321-14)),0)</f>
        <v>0</v>
      </c>
      <c r="I321" s="334" t="s">
        <v>127</v>
      </c>
      <c r="J321" s="299">
        <f>IF($E321=1,VLOOKUP(I321,data!$B$35:$D$39,2,0),0)</f>
        <v>0</v>
      </c>
      <c r="K321" s="300">
        <f>IF(AND(H321&lt;&gt;0,J321&lt;&gt;0)=FALSE,0,data!$C$43)</f>
        <v>0</v>
      </c>
      <c r="L321" s="338">
        <f t="shared" si="7"/>
        <v>0</v>
      </c>
      <c r="M321" s="293">
        <f t="shared" si="22"/>
        <v>0</v>
      </c>
      <c r="N321" s="293">
        <f t="shared" si="20"/>
        <v>0</v>
      </c>
      <c r="O321" s="293">
        <f t="shared" si="21"/>
        <v>0</v>
      </c>
      <c r="P321" s="296"/>
    </row>
    <row r="322" spans="1:16" ht="26.55" hidden="1" customHeight="1" x14ac:dyDescent="0.3">
      <c r="A322" s="301"/>
      <c r="B322" s="290" t="s">
        <v>444</v>
      </c>
      <c r="C322" s="291"/>
      <c r="D322" s="297"/>
      <c r="E322" s="293">
        <f t="shared" si="19"/>
        <v>0</v>
      </c>
      <c r="F322" s="298">
        <f>IF(E322=1,data!$C$41*D322,0)</f>
        <v>0</v>
      </c>
      <c r="G322" s="334" t="s">
        <v>127</v>
      </c>
      <c r="H322" s="299">
        <f>IF($E322=1,IF($D322&lt;15,VLOOKUP(G322,data!$B$3:$E$32,2,0)*$D322,(VLOOKUP(G322,data!$B$3:$E$32,2,0)*14)+(VLOOKUP(G322,data!$B$3:$E$32,3,0))*($D322-14)),0)</f>
        <v>0</v>
      </c>
      <c r="I322" s="334" t="s">
        <v>127</v>
      </c>
      <c r="J322" s="299">
        <f>IF($E322=1,VLOOKUP(I322,data!$B$35:$D$39,2,0),0)</f>
        <v>0</v>
      </c>
      <c r="K322" s="300">
        <f>IF(AND(H322&lt;&gt;0,J322&lt;&gt;0)=FALSE,0,data!$C$43)</f>
        <v>0</v>
      </c>
      <c r="L322" s="338">
        <f t="shared" si="7"/>
        <v>0</v>
      </c>
      <c r="M322" s="293">
        <f t="shared" si="22"/>
        <v>0</v>
      </c>
      <c r="N322" s="293">
        <f t="shared" si="20"/>
        <v>0</v>
      </c>
      <c r="O322" s="293">
        <f t="shared" si="21"/>
        <v>0</v>
      </c>
      <c r="P322" s="296"/>
    </row>
    <row r="323" spans="1:16" ht="26.55" hidden="1" customHeight="1" x14ac:dyDescent="0.3">
      <c r="A323" s="301"/>
      <c r="B323" s="290" t="s">
        <v>445</v>
      </c>
      <c r="C323" s="291"/>
      <c r="D323" s="297"/>
      <c r="E323" s="293">
        <f t="shared" si="19"/>
        <v>0</v>
      </c>
      <c r="F323" s="298">
        <f>IF(E323=1,data!$C$41*D323,0)</f>
        <v>0</v>
      </c>
      <c r="G323" s="334" t="s">
        <v>127</v>
      </c>
      <c r="H323" s="299">
        <f>IF($E323=1,IF($D323&lt;15,VLOOKUP(G323,data!$B$3:$E$32,2,0)*$D323,(VLOOKUP(G323,data!$B$3:$E$32,2,0)*14)+(VLOOKUP(G323,data!$B$3:$E$32,3,0))*($D323-14)),0)</f>
        <v>0</v>
      </c>
      <c r="I323" s="334" t="s">
        <v>127</v>
      </c>
      <c r="J323" s="299">
        <f>IF($E323=1,VLOOKUP(I323,data!$B$35:$D$39,2,0),0)</f>
        <v>0</v>
      </c>
      <c r="K323" s="300">
        <f>IF(AND(H323&lt;&gt;0,J323&lt;&gt;0)=FALSE,0,data!$C$43)</f>
        <v>0</v>
      </c>
      <c r="L323" s="338">
        <f t="shared" si="7"/>
        <v>0</v>
      </c>
      <c r="M323" s="293">
        <f t="shared" si="22"/>
        <v>0</v>
      </c>
      <c r="N323" s="293">
        <f t="shared" si="20"/>
        <v>0</v>
      </c>
      <c r="O323" s="293">
        <f t="shared" si="21"/>
        <v>0</v>
      </c>
      <c r="P323" s="296"/>
    </row>
    <row r="324" spans="1:16" ht="26.55" hidden="1" customHeight="1" x14ac:dyDescent="0.3">
      <c r="A324" s="301"/>
      <c r="B324" s="290" t="s">
        <v>446</v>
      </c>
      <c r="C324" s="291"/>
      <c r="D324" s="297"/>
      <c r="E324" s="293">
        <f t="shared" si="19"/>
        <v>0</v>
      </c>
      <c r="F324" s="298">
        <f>IF(E324=1,data!$C$41*D324,0)</f>
        <v>0</v>
      </c>
      <c r="G324" s="334" t="s">
        <v>127</v>
      </c>
      <c r="H324" s="299">
        <f>IF($E324=1,IF($D324&lt;15,VLOOKUP(G324,data!$B$3:$E$32,2,0)*$D324,(VLOOKUP(G324,data!$B$3:$E$32,2,0)*14)+(VLOOKUP(G324,data!$B$3:$E$32,3,0))*($D324-14)),0)</f>
        <v>0</v>
      </c>
      <c r="I324" s="334" t="s">
        <v>127</v>
      </c>
      <c r="J324" s="299">
        <f>IF($E324=1,VLOOKUP(I324,data!$B$35:$D$39,2,0),0)</f>
        <v>0</v>
      </c>
      <c r="K324" s="300">
        <f>IF(AND(H324&lt;&gt;0,J324&lt;&gt;0)=FALSE,0,data!$C$43)</f>
        <v>0</v>
      </c>
      <c r="L324" s="338">
        <f t="shared" si="7"/>
        <v>0</v>
      </c>
      <c r="M324" s="293">
        <f t="shared" si="22"/>
        <v>0</v>
      </c>
      <c r="N324" s="293">
        <f t="shared" si="20"/>
        <v>0</v>
      </c>
      <c r="O324" s="293">
        <f t="shared" si="21"/>
        <v>0</v>
      </c>
      <c r="P324" s="296"/>
    </row>
    <row r="325" spans="1:16" ht="26.55" hidden="1" customHeight="1" x14ac:dyDescent="0.3">
      <c r="A325" s="301"/>
      <c r="B325" s="290" t="s">
        <v>447</v>
      </c>
      <c r="C325" s="291"/>
      <c r="D325" s="297"/>
      <c r="E325" s="293">
        <f t="shared" si="19"/>
        <v>0</v>
      </c>
      <c r="F325" s="298">
        <f>IF(E325=1,data!$C$41*D325,0)</f>
        <v>0</v>
      </c>
      <c r="G325" s="334" t="s">
        <v>127</v>
      </c>
      <c r="H325" s="299">
        <f>IF($E325=1,IF($D325&lt;15,VLOOKUP(G325,data!$B$3:$E$32,2,0)*$D325,(VLOOKUP(G325,data!$B$3:$E$32,2,0)*14)+(VLOOKUP(G325,data!$B$3:$E$32,3,0))*($D325-14)),0)</f>
        <v>0</v>
      </c>
      <c r="I325" s="334" t="s">
        <v>127</v>
      </c>
      <c r="J325" s="299">
        <f>IF($E325=1,VLOOKUP(I325,data!$B$35:$D$39,2,0),0)</f>
        <v>0</v>
      </c>
      <c r="K325" s="300">
        <f>IF(AND(H325&lt;&gt;0,J325&lt;&gt;0)=FALSE,0,data!$C$43)</f>
        <v>0</v>
      </c>
      <c r="L325" s="338">
        <f t="shared" si="7"/>
        <v>0</v>
      </c>
      <c r="M325" s="293">
        <f t="shared" si="22"/>
        <v>0</v>
      </c>
      <c r="N325" s="293">
        <f t="shared" si="20"/>
        <v>0</v>
      </c>
      <c r="O325" s="293">
        <f t="shared" si="21"/>
        <v>0</v>
      </c>
      <c r="P325" s="296"/>
    </row>
    <row r="326" spans="1:16" ht="26.55" hidden="1" customHeight="1" x14ac:dyDescent="0.3">
      <c r="A326" s="301"/>
      <c r="B326" s="290" t="s">
        <v>448</v>
      </c>
      <c r="C326" s="291"/>
      <c r="D326" s="297"/>
      <c r="E326" s="293">
        <f t="shared" si="19"/>
        <v>0</v>
      </c>
      <c r="F326" s="298">
        <f>IF(E326=1,data!$C$41*D326,0)</f>
        <v>0</v>
      </c>
      <c r="G326" s="334" t="s">
        <v>127</v>
      </c>
      <c r="H326" s="299">
        <f>IF($E326=1,IF($D326&lt;15,VLOOKUP(G326,data!$B$3:$E$32,2,0)*$D326,(VLOOKUP(G326,data!$B$3:$E$32,2,0)*14)+(VLOOKUP(G326,data!$B$3:$E$32,3,0))*($D326-14)),0)</f>
        <v>0</v>
      </c>
      <c r="I326" s="334" t="s">
        <v>127</v>
      </c>
      <c r="J326" s="299">
        <f>IF($E326=1,VLOOKUP(I326,data!$B$35:$D$39,2,0),0)</f>
        <v>0</v>
      </c>
      <c r="K326" s="300">
        <f>IF(AND(H326&lt;&gt;0,J326&lt;&gt;0)=FALSE,0,data!$C$43)</f>
        <v>0</v>
      </c>
      <c r="L326" s="338">
        <f t="shared" si="7"/>
        <v>0</v>
      </c>
      <c r="M326" s="293">
        <f t="shared" si="22"/>
        <v>0</v>
      </c>
      <c r="N326" s="293">
        <f t="shared" si="20"/>
        <v>0</v>
      </c>
      <c r="O326" s="293">
        <f t="shared" si="21"/>
        <v>0</v>
      </c>
      <c r="P326" s="296"/>
    </row>
    <row r="327" spans="1:16" ht="26.55" hidden="1" customHeight="1" x14ac:dyDescent="0.3">
      <c r="A327" s="301"/>
      <c r="B327" s="290" t="s">
        <v>449</v>
      </c>
      <c r="C327" s="291"/>
      <c r="D327" s="297"/>
      <c r="E327" s="293">
        <f t="shared" si="19"/>
        <v>0</v>
      </c>
      <c r="F327" s="298">
        <f>IF(E327=1,data!$C$41*D327,0)</f>
        <v>0</v>
      </c>
      <c r="G327" s="334" t="s">
        <v>127</v>
      </c>
      <c r="H327" s="299">
        <f>IF($E327=1,IF($D327&lt;15,VLOOKUP(G327,data!$B$3:$E$32,2,0)*$D327,(VLOOKUP(G327,data!$B$3:$E$32,2,0)*14)+(VLOOKUP(G327,data!$B$3:$E$32,3,0))*($D327-14)),0)</f>
        <v>0</v>
      </c>
      <c r="I327" s="334" t="s">
        <v>127</v>
      </c>
      <c r="J327" s="299">
        <f>IF($E327=1,VLOOKUP(I327,data!$B$35:$D$39,2,0),0)</f>
        <v>0</v>
      </c>
      <c r="K327" s="300">
        <f>IF(AND(H327&lt;&gt;0,J327&lt;&gt;0)=FALSE,0,data!$C$43)</f>
        <v>0</v>
      </c>
      <c r="L327" s="338">
        <f t="shared" ref="L327:L416" si="23">IF(AND(H327&lt;&gt;0,J327&lt;&gt;0)=FALSE,0,INT(F327+H327+J327+K327))</f>
        <v>0</v>
      </c>
      <c r="M327" s="293">
        <f t="shared" si="22"/>
        <v>0</v>
      </c>
      <c r="N327" s="293">
        <f t="shared" si="20"/>
        <v>0</v>
      </c>
      <c r="O327" s="293">
        <f t="shared" si="21"/>
        <v>0</v>
      </c>
      <c r="P327" s="296"/>
    </row>
    <row r="328" spans="1:16" ht="26.55" hidden="1" customHeight="1" x14ac:dyDescent="0.3">
      <c r="A328" s="301"/>
      <c r="B328" s="290" t="s">
        <v>450</v>
      </c>
      <c r="C328" s="291"/>
      <c r="D328" s="297"/>
      <c r="E328" s="293">
        <f t="shared" ref="E328:E391" si="24">IF(C328&gt;0,IF(D328&gt;0,1,0),0)</f>
        <v>0</v>
      </c>
      <c r="F328" s="298">
        <f>IF(E328=1,data!$C$41*D328,0)</f>
        <v>0</v>
      </c>
      <c r="G328" s="334" t="s">
        <v>127</v>
      </c>
      <c r="H328" s="299">
        <f>IF($E328=1,IF($D328&lt;15,VLOOKUP(G328,data!$B$3:$E$32,2,0)*$D328,(VLOOKUP(G328,data!$B$3:$E$32,2,0)*14)+(VLOOKUP(G328,data!$B$3:$E$32,3,0))*($D328-14)),0)</f>
        <v>0</v>
      </c>
      <c r="I328" s="334" t="s">
        <v>127</v>
      </c>
      <c r="J328" s="299">
        <f>IF($E328=1,VLOOKUP(I328,data!$B$35:$D$39,2,0),0)</f>
        <v>0</v>
      </c>
      <c r="K328" s="300">
        <f>IF(AND(H328&lt;&gt;0,J328&lt;&gt;0)=FALSE,0,data!$C$43)</f>
        <v>0</v>
      </c>
      <c r="L328" s="338">
        <f t="shared" si="23"/>
        <v>0</v>
      </c>
      <c r="M328" s="293">
        <f t="shared" si="22"/>
        <v>0</v>
      </c>
      <c r="N328" s="293">
        <f t="shared" ref="N328:N391" si="25">IF(M328=1,D328,0)</f>
        <v>0</v>
      </c>
      <c r="O328" s="293">
        <f t="shared" ref="O328:O391" si="26">IF(OR(G328="Spojené Království",G328="Norsko",G328="Island"),L328,0)</f>
        <v>0</v>
      </c>
      <c r="P328" s="296"/>
    </row>
    <row r="329" spans="1:16" ht="26.55" hidden="1" customHeight="1" x14ac:dyDescent="0.3">
      <c r="A329" s="301"/>
      <c r="B329" s="290" t="s">
        <v>451</v>
      </c>
      <c r="C329" s="291"/>
      <c r="D329" s="297"/>
      <c r="E329" s="293">
        <f t="shared" si="24"/>
        <v>0</v>
      </c>
      <c r="F329" s="298">
        <f>IF(E329=1,data!$C$41*D329,0)</f>
        <v>0</v>
      </c>
      <c r="G329" s="334" t="s">
        <v>127</v>
      </c>
      <c r="H329" s="299">
        <f>IF($E329=1,IF($D329&lt;15,VLOOKUP(G329,data!$B$3:$E$32,2,0)*$D329,(VLOOKUP(G329,data!$B$3:$E$32,2,0)*14)+(VLOOKUP(G329,data!$B$3:$E$32,3,0))*($D329-14)),0)</f>
        <v>0</v>
      </c>
      <c r="I329" s="334" t="s">
        <v>127</v>
      </c>
      <c r="J329" s="299">
        <f>IF($E329=1,VLOOKUP(I329,data!$B$35:$D$39,2,0),0)</f>
        <v>0</v>
      </c>
      <c r="K329" s="300">
        <f>IF(AND(H329&lt;&gt;0,J329&lt;&gt;0)=FALSE,0,data!$C$43)</f>
        <v>0</v>
      </c>
      <c r="L329" s="338">
        <f t="shared" si="23"/>
        <v>0</v>
      </c>
      <c r="M329" s="293">
        <f t="shared" si="22"/>
        <v>0</v>
      </c>
      <c r="N329" s="293">
        <f t="shared" si="25"/>
        <v>0</v>
      </c>
      <c r="O329" s="293">
        <f t="shared" si="26"/>
        <v>0</v>
      </c>
      <c r="P329" s="296"/>
    </row>
    <row r="330" spans="1:16" ht="26.55" hidden="1" customHeight="1" x14ac:dyDescent="0.3">
      <c r="A330" s="301"/>
      <c r="B330" s="290" t="s">
        <v>452</v>
      </c>
      <c r="C330" s="291"/>
      <c r="D330" s="297"/>
      <c r="E330" s="293">
        <f t="shared" si="24"/>
        <v>0</v>
      </c>
      <c r="F330" s="298">
        <f>IF(E330=1,data!$C$41*D330,0)</f>
        <v>0</v>
      </c>
      <c r="G330" s="334" t="s">
        <v>127</v>
      </c>
      <c r="H330" s="299">
        <f>IF($E330=1,IF($D330&lt;15,VLOOKUP(G330,data!$B$3:$E$32,2,0)*$D330,(VLOOKUP(G330,data!$B$3:$E$32,2,0)*14)+(VLOOKUP(G330,data!$B$3:$E$32,3,0))*($D330-14)),0)</f>
        <v>0</v>
      </c>
      <c r="I330" s="334" t="s">
        <v>127</v>
      </c>
      <c r="J330" s="299">
        <f>IF($E330=1,VLOOKUP(I330,data!$B$35:$D$39,2,0),0)</f>
        <v>0</v>
      </c>
      <c r="K330" s="300">
        <f>IF(AND(H330&lt;&gt;0,J330&lt;&gt;0)=FALSE,0,data!$C$43)</f>
        <v>0</v>
      </c>
      <c r="L330" s="338">
        <f t="shared" si="23"/>
        <v>0</v>
      </c>
      <c r="M330" s="293">
        <f t="shared" si="22"/>
        <v>0</v>
      </c>
      <c r="N330" s="293">
        <f t="shared" si="25"/>
        <v>0</v>
      </c>
      <c r="O330" s="293">
        <f t="shared" si="26"/>
        <v>0</v>
      </c>
      <c r="P330" s="296"/>
    </row>
    <row r="331" spans="1:16" ht="26.55" hidden="1" customHeight="1" x14ac:dyDescent="0.3">
      <c r="A331" s="301"/>
      <c r="B331" s="290" t="s">
        <v>453</v>
      </c>
      <c r="C331" s="291"/>
      <c r="D331" s="297"/>
      <c r="E331" s="293">
        <f t="shared" si="24"/>
        <v>0</v>
      </c>
      <c r="F331" s="298">
        <f>IF(E331=1,data!$C$41*D331,0)</f>
        <v>0</v>
      </c>
      <c r="G331" s="334" t="s">
        <v>127</v>
      </c>
      <c r="H331" s="299">
        <f>IF($E331=1,IF($D331&lt;15,VLOOKUP(G331,data!$B$3:$E$32,2,0)*$D331,(VLOOKUP(G331,data!$B$3:$E$32,2,0)*14)+(VLOOKUP(G331,data!$B$3:$E$32,3,0))*($D331-14)),0)</f>
        <v>0</v>
      </c>
      <c r="I331" s="334" t="s">
        <v>127</v>
      </c>
      <c r="J331" s="299">
        <f>IF($E331=1,VLOOKUP(I331,data!$B$35:$D$39,2,0),0)</f>
        <v>0</v>
      </c>
      <c r="K331" s="300">
        <f>IF(AND(H331&lt;&gt;0,J331&lt;&gt;0)=FALSE,0,data!$C$43)</f>
        <v>0</v>
      </c>
      <c r="L331" s="338">
        <f t="shared" si="23"/>
        <v>0</v>
      </c>
      <c r="M331" s="293">
        <f t="shared" si="22"/>
        <v>0</v>
      </c>
      <c r="N331" s="293">
        <f t="shared" si="25"/>
        <v>0</v>
      </c>
      <c r="O331" s="293">
        <f t="shared" si="26"/>
        <v>0</v>
      </c>
      <c r="P331" s="296"/>
    </row>
    <row r="332" spans="1:16" ht="26.55" hidden="1" customHeight="1" x14ac:dyDescent="0.3">
      <c r="A332" s="301"/>
      <c r="B332" s="290" t="s">
        <v>454</v>
      </c>
      <c r="C332" s="291"/>
      <c r="D332" s="297"/>
      <c r="E332" s="293">
        <f t="shared" si="24"/>
        <v>0</v>
      </c>
      <c r="F332" s="298">
        <f>IF(E332=1,data!$C$41*D332,0)</f>
        <v>0</v>
      </c>
      <c r="G332" s="334" t="s">
        <v>127</v>
      </c>
      <c r="H332" s="299">
        <f>IF($E332=1,IF($D332&lt;15,VLOOKUP(G332,data!$B$3:$E$32,2,0)*$D332,(VLOOKUP(G332,data!$B$3:$E$32,2,0)*14)+(VLOOKUP(G332,data!$B$3:$E$32,3,0))*($D332-14)),0)</f>
        <v>0</v>
      </c>
      <c r="I332" s="334" t="s">
        <v>127</v>
      </c>
      <c r="J332" s="299">
        <f>IF($E332=1,VLOOKUP(I332,data!$B$35:$D$39,2,0),0)</f>
        <v>0</v>
      </c>
      <c r="K332" s="300">
        <f>IF(AND(H332&lt;&gt;0,J332&lt;&gt;0)=FALSE,0,data!$C$43)</f>
        <v>0</v>
      </c>
      <c r="L332" s="338">
        <f t="shared" si="23"/>
        <v>0</v>
      </c>
      <c r="M332" s="293">
        <f t="shared" si="22"/>
        <v>0</v>
      </c>
      <c r="N332" s="293">
        <f t="shared" si="25"/>
        <v>0</v>
      </c>
      <c r="O332" s="293">
        <f t="shared" si="26"/>
        <v>0</v>
      </c>
      <c r="P332" s="296"/>
    </row>
    <row r="333" spans="1:16" ht="26.55" hidden="1" customHeight="1" x14ac:dyDescent="0.3">
      <c r="A333" s="301"/>
      <c r="B333" s="290" t="s">
        <v>455</v>
      </c>
      <c r="C333" s="291"/>
      <c r="D333" s="297"/>
      <c r="E333" s="293">
        <f t="shared" si="24"/>
        <v>0</v>
      </c>
      <c r="F333" s="298">
        <f>IF(E333=1,data!$C$41*D333,0)</f>
        <v>0</v>
      </c>
      <c r="G333" s="334" t="s">
        <v>127</v>
      </c>
      <c r="H333" s="299">
        <f>IF($E333=1,IF($D333&lt;15,VLOOKUP(G333,data!$B$3:$E$32,2,0)*$D333,(VLOOKUP(G333,data!$B$3:$E$32,2,0)*14)+(VLOOKUP(G333,data!$B$3:$E$32,3,0))*($D333-14)),0)</f>
        <v>0</v>
      </c>
      <c r="I333" s="334" t="s">
        <v>127</v>
      </c>
      <c r="J333" s="299">
        <f>IF($E333=1,VLOOKUP(I333,data!$B$35:$D$39,2,0),0)</f>
        <v>0</v>
      </c>
      <c r="K333" s="300">
        <f>IF(AND(H333&lt;&gt;0,J333&lt;&gt;0)=FALSE,0,data!$C$43)</f>
        <v>0</v>
      </c>
      <c r="L333" s="338">
        <f t="shared" si="23"/>
        <v>0</v>
      </c>
      <c r="M333" s="293">
        <f t="shared" si="22"/>
        <v>0</v>
      </c>
      <c r="N333" s="293">
        <f t="shared" si="25"/>
        <v>0</v>
      </c>
      <c r="O333" s="293">
        <f t="shared" si="26"/>
        <v>0</v>
      </c>
      <c r="P333" s="296"/>
    </row>
    <row r="334" spans="1:16" ht="26.55" hidden="1" customHeight="1" x14ac:dyDescent="0.3">
      <c r="A334" s="301"/>
      <c r="B334" s="290" t="s">
        <v>456</v>
      </c>
      <c r="C334" s="291"/>
      <c r="D334" s="297"/>
      <c r="E334" s="293">
        <f t="shared" si="24"/>
        <v>0</v>
      </c>
      <c r="F334" s="298">
        <f>IF(E334=1,data!$C$41*D334,0)</f>
        <v>0</v>
      </c>
      <c r="G334" s="334" t="s">
        <v>127</v>
      </c>
      <c r="H334" s="299">
        <f>IF($E334=1,IF($D334&lt;15,VLOOKUP(G334,data!$B$3:$E$32,2,0)*$D334,(VLOOKUP(G334,data!$B$3:$E$32,2,0)*14)+(VLOOKUP(G334,data!$B$3:$E$32,3,0))*($D334-14)),0)</f>
        <v>0</v>
      </c>
      <c r="I334" s="334" t="s">
        <v>127</v>
      </c>
      <c r="J334" s="299">
        <f>IF($E334=1,VLOOKUP(I334,data!$B$35:$D$39,2,0),0)</f>
        <v>0</v>
      </c>
      <c r="K334" s="300">
        <f>IF(AND(H334&lt;&gt;0,J334&lt;&gt;0)=FALSE,0,data!$C$43)</f>
        <v>0</v>
      </c>
      <c r="L334" s="338">
        <f t="shared" si="23"/>
        <v>0</v>
      </c>
      <c r="M334" s="293">
        <f t="shared" si="22"/>
        <v>0</v>
      </c>
      <c r="N334" s="293">
        <f t="shared" si="25"/>
        <v>0</v>
      </c>
      <c r="O334" s="293">
        <f t="shared" si="26"/>
        <v>0</v>
      </c>
      <c r="P334" s="296"/>
    </row>
    <row r="335" spans="1:16" ht="26.55" hidden="1" customHeight="1" x14ac:dyDescent="0.3">
      <c r="A335" s="301"/>
      <c r="B335" s="290" t="s">
        <v>457</v>
      </c>
      <c r="C335" s="291"/>
      <c r="D335" s="297"/>
      <c r="E335" s="293">
        <f t="shared" si="24"/>
        <v>0</v>
      </c>
      <c r="F335" s="298">
        <f>IF(E335=1,data!$C$41*D335,0)</f>
        <v>0</v>
      </c>
      <c r="G335" s="334" t="s">
        <v>127</v>
      </c>
      <c r="H335" s="299">
        <f>IF($E335=1,IF($D335&lt;15,VLOOKUP(G335,data!$B$3:$E$32,2,0)*$D335,(VLOOKUP(G335,data!$B$3:$E$32,2,0)*14)+(VLOOKUP(G335,data!$B$3:$E$32,3,0))*($D335-14)),0)</f>
        <v>0</v>
      </c>
      <c r="I335" s="334" t="s">
        <v>127</v>
      </c>
      <c r="J335" s="299">
        <f>IF($E335=1,VLOOKUP(I335,data!$B$35:$D$39,2,0),0)</f>
        <v>0</v>
      </c>
      <c r="K335" s="300">
        <f>IF(AND(H335&lt;&gt;0,J335&lt;&gt;0)=FALSE,0,data!$C$43)</f>
        <v>0</v>
      </c>
      <c r="L335" s="338">
        <f t="shared" si="23"/>
        <v>0</v>
      </c>
      <c r="M335" s="293">
        <f t="shared" si="22"/>
        <v>0</v>
      </c>
      <c r="N335" s="293">
        <f t="shared" si="25"/>
        <v>0</v>
      </c>
      <c r="O335" s="293">
        <f t="shared" si="26"/>
        <v>0</v>
      </c>
      <c r="P335" s="296"/>
    </row>
    <row r="336" spans="1:16" ht="26.55" hidden="1" customHeight="1" x14ac:dyDescent="0.3">
      <c r="A336" s="301"/>
      <c r="B336" s="290" t="s">
        <v>458</v>
      </c>
      <c r="C336" s="291"/>
      <c r="D336" s="297"/>
      <c r="E336" s="293">
        <f t="shared" si="24"/>
        <v>0</v>
      </c>
      <c r="F336" s="298">
        <f>IF(E336=1,data!$C$41*D336,0)</f>
        <v>0</v>
      </c>
      <c r="G336" s="334" t="s">
        <v>127</v>
      </c>
      <c r="H336" s="299">
        <f>IF($E336=1,IF($D336&lt;15,VLOOKUP(G336,data!$B$3:$E$32,2,0)*$D336,(VLOOKUP(G336,data!$B$3:$E$32,2,0)*14)+(VLOOKUP(G336,data!$B$3:$E$32,3,0))*($D336-14)),0)</f>
        <v>0</v>
      </c>
      <c r="I336" s="334" t="s">
        <v>127</v>
      </c>
      <c r="J336" s="299">
        <f>IF($E336=1,VLOOKUP(I336,data!$B$35:$D$39,2,0),0)</f>
        <v>0</v>
      </c>
      <c r="K336" s="300">
        <f>IF(AND(H336&lt;&gt;0,J336&lt;&gt;0)=FALSE,0,data!$C$43)</f>
        <v>0</v>
      </c>
      <c r="L336" s="338">
        <f t="shared" si="23"/>
        <v>0</v>
      </c>
      <c r="M336" s="293">
        <f t="shared" ref="M336:M399" si="27">IF(L336&gt;0,1,0)</f>
        <v>0</v>
      </c>
      <c r="N336" s="293">
        <f t="shared" si="25"/>
        <v>0</v>
      </c>
      <c r="O336" s="293">
        <f t="shared" si="26"/>
        <v>0</v>
      </c>
      <c r="P336" s="296"/>
    </row>
    <row r="337" spans="1:16" ht="26.55" hidden="1" customHeight="1" x14ac:dyDescent="0.3">
      <c r="A337" s="301"/>
      <c r="B337" s="290" t="s">
        <v>459</v>
      </c>
      <c r="C337" s="291"/>
      <c r="D337" s="297"/>
      <c r="E337" s="293">
        <f t="shared" si="24"/>
        <v>0</v>
      </c>
      <c r="F337" s="298">
        <f>IF(E337=1,data!$C$41*D337,0)</f>
        <v>0</v>
      </c>
      <c r="G337" s="334" t="s">
        <v>127</v>
      </c>
      <c r="H337" s="299">
        <f>IF($E337=1,IF($D337&lt;15,VLOOKUP(G337,data!$B$3:$E$32,2,0)*$D337,(VLOOKUP(G337,data!$B$3:$E$32,2,0)*14)+(VLOOKUP(G337,data!$B$3:$E$32,3,0))*($D337-14)),0)</f>
        <v>0</v>
      </c>
      <c r="I337" s="334" t="s">
        <v>127</v>
      </c>
      <c r="J337" s="299">
        <f>IF($E337=1,VLOOKUP(I337,data!$B$35:$D$39,2,0),0)</f>
        <v>0</v>
      </c>
      <c r="K337" s="300">
        <f>IF(AND(H337&lt;&gt;0,J337&lt;&gt;0)=FALSE,0,data!$C$43)</f>
        <v>0</v>
      </c>
      <c r="L337" s="338">
        <f t="shared" si="23"/>
        <v>0</v>
      </c>
      <c r="M337" s="293">
        <f t="shared" si="27"/>
        <v>0</v>
      </c>
      <c r="N337" s="293">
        <f t="shared" si="25"/>
        <v>0</v>
      </c>
      <c r="O337" s="293">
        <f t="shared" si="26"/>
        <v>0</v>
      </c>
      <c r="P337" s="296"/>
    </row>
    <row r="338" spans="1:16" ht="26.55" hidden="1" customHeight="1" x14ac:dyDescent="0.3">
      <c r="A338" s="301"/>
      <c r="B338" s="290" t="s">
        <v>460</v>
      </c>
      <c r="C338" s="291"/>
      <c r="D338" s="297"/>
      <c r="E338" s="293">
        <f t="shared" si="24"/>
        <v>0</v>
      </c>
      <c r="F338" s="298">
        <f>IF(E338=1,data!$C$41*D338,0)</f>
        <v>0</v>
      </c>
      <c r="G338" s="334" t="s">
        <v>127</v>
      </c>
      <c r="H338" s="299">
        <f>IF($E338=1,IF($D338&lt;15,VLOOKUP(G338,data!$B$3:$E$32,2,0)*$D338,(VLOOKUP(G338,data!$B$3:$E$32,2,0)*14)+(VLOOKUP(G338,data!$B$3:$E$32,3,0))*($D338-14)),0)</f>
        <v>0</v>
      </c>
      <c r="I338" s="334" t="s">
        <v>127</v>
      </c>
      <c r="J338" s="299">
        <f>IF($E338=1,VLOOKUP(I338,data!$B$35:$D$39,2,0),0)</f>
        <v>0</v>
      </c>
      <c r="K338" s="300">
        <f>IF(AND(H338&lt;&gt;0,J338&lt;&gt;0)=FALSE,0,data!$C$43)</f>
        <v>0</v>
      </c>
      <c r="L338" s="338">
        <f t="shared" si="23"/>
        <v>0</v>
      </c>
      <c r="M338" s="293">
        <f t="shared" si="27"/>
        <v>0</v>
      </c>
      <c r="N338" s="293">
        <f t="shared" si="25"/>
        <v>0</v>
      </c>
      <c r="O338" s="293">
        <f t="shared" si="26"/>
        <v>0</v>
      </c>
      <c r="P338" s="296"/>
    </row>
    <row r="339" spans="1:16" ht="26.55" hidden="1" customHeight="1" x14ac:dyDescent="0.3">
      <c r="A339" s="301"/>
      <c r="B339" s="290" t="s">
        <v>461</v>
      </c>
      <c r="C339" s="291"/>
      <c r="D339" s="297"/>
      <c r="E339" s="293">
        <f t="shared" si="24"/>
        <v>0</v>
      </c>
      <c r="F339" s="298">
        <f>IF(E339=1,data!$C$41*D339,0)</f>
        <v>0</v>
      </c>
      <c r="G339" s="334" t="s">
        <v>127</v>
      </c>
      <c r="H339" s="299">
        <f>IF($E339=1,IF($D339&lt;15,VLOOKUP(G339,data!$B$3:$E$32,2,0)*$D339,(VLOOKUP(G339,data!$B$3:$E$32,2,0)*14)+(VLOOKUP(G339,data!$B$3:$E$32,3,0))*($D339-14)),0)</f>
        <v>0</v>
      </c>
      <c r="I339" s="334" t="s">
        <v>127</v>
      </c>
      <c r="J339" s="299">
        <f>IF($E339=1,VLOOKUP(I339,data!$B$35:$D$39,2,0),0)</f>
        <v>0</v>
      </c>
      <c r="K339" s="300">
        <f>IF(AND(H339&lt;&gt;0,J339&lt;&gt;0)=FALSE,0,data!$C$43)</f>
        <v>0</v>
      </c>
      <c r="L339" s="338">
        <f t="shared" si="23"/>
        <v>0</v>
      </c>
      <c r="M339" s="293">
        <f t="shared" si="27"/>
        <v>0</v>
      </c>
      <c r="N339" s="293">
        <f t="shared" si="25"/>
        <v>0</v>
      </c>
      <c r="O339" s="293">
        <f t="shared" si="26"/>
        <v>0</v>
      </c>
      <c r="P339" s="296"/>
    </row>
    <row r="340" spans="1:16" ht="26.55" hidden="1" customHeight="1" x14ac:dyDescent="0.3">
      <c r="A340" s="301"/>
      <c r="B340" s="290" t="s">
        <v>462</v>
      </c>
      <c r="C340" s="291"/>
      <c r="D340" s="297"/>
      <c r="E340" s="293">
        <f t="shared" si="24"/>
        <v>0</v>
      </c>
      <c r="F340" s="298">
        <f>IF(E340=1,data!$C$41*D340,0)</f>
        <v>0</v>
      </c>
      <c r="G340" s="334" t="s">
        <v>127</v>
      </c>
      <c r="H340" s="299">
        <f>IF($E340=1,IF($D340&lt;15,VLOOKUP(G340,data!$B$3:$E$32,2,0)*$D340,(VLOOKUP(G340,data!$B$3:$E$32,2,0)*14)+(VLOOKUP(G340,data!$B$3:$E$32,3,0))*($D340-14)),0)</f>
        <v>0</v>
      </c>
      <c r="I340" s="334" t="s">
        <v>127</v>
      </c>
      <c r="J340" s="299">
        <f>IF($E340=1,VLOOKUP(I340,data!$B$35:$D$39,2,0),0)</f>
        <v>0</v>
      </c>
      <c r="K340" s="300">
        <f>IF(AND(H340&lt;&gt;0,J340&lt;&gt;0)=FALSE,0,data!$C$43)</f>
        <v>0</v>
      </c>
      <c r="L340" s="338">
        <f t="shared" si="23"/>
        <v>0</v>
      </c>
      <c r="M340" s="293">
        <f t="shared" si="27"/>
        <v>0</v>
      </c>
      <c r="N340" s="293">
        <f t="shared" si="25"/>
        <v>0</v>
      </c>
      <c r="O340" s="293">
        <f t="shared" si="26"/>
        <v>0</v>
      </c>
      <c r="P340" s="296"/>
    </row>
    <row r="341" spans="1:16" ht="26.55" hidden="1" customHeight="1" x14ac:dyDescent="0.3">
      <c r="A341" s="301"/>
      <c r="B341" s="290" t="s">
        <v>463</v>
      </c>
      <c r="C341" s="291"/>
      <c r="D341" s="297"/>
      <c r="E341" s="293">
        <f t="shared" si="24"/>
        <v>0</v>
      </c>
      <c r="F341" s="298">
        <f>IF(E341=1,data!$C$41*D341,0)</f>
        <v>0</v>
      </c>
      <c r="G341" s="334" t="s">
        <v>127</v>
      </c>
      <c r="H341" s="299">
        <f>IF($E341=1,IF($D341&lt;15,VLOOKUP(G341,data!$B$3:$E$32,2,0)*$D341,(VLOOKUP(G341,data!$B$3:$E$32,2,0)*14)+(VLOOKUP(G341,data!$B$3:$E$32,3,0))*($D341-14)),0)</f>
        <v>0</v>
      </c>
      <c r="I341" s="334" t="s">
        <v>127</v>
      </c>
      <c r="J341" s="299">
        <f>IF($E341=1,VLOOKUP(I341,data!$B$35:$D$39,2,0),0)</f>
        <v>0</v>
      </c>
      <c r="K341" s="300">
        <f>IF(AND(H341&lt;&gt;0,J341&lt;&gt;0)=FALSE,0,data!$C$43)</f>
        <v>0</v>
      </c>
      <c r="L341" s="338">
        <f t="shared" si="23"/>
        <v>0</v>
      </c>
      <c r="M341" s="293">
        <f t="shared" si="27"/>
        <v>0</v>
      </c>
      <c r="N341" s="293">
        <f t="shared" si="25"/>
        <v>0</v>
      </c>
      <c r="O341" s="293">
        <f t="shared" si="26"/>
        <v>0</v>
      </c>
      <c r="P341" s="296"/>
    </row>
    <row r="342" spans="1:16" ht="26.55" hidden="1" customHeight="1" x14ac:dyDescent="0.3">
      <c r="A342" s="301"/>
      <c r="B342" s="290" t="s">
        <v>464</v>
      </c>
      <c r="C342" s="291"/>
      <c r="D342" s="297"/>
      <c r="E342" s="293">
        <f t="shared" si="24"/>
        <v>0</v>
      </c>
      <c r="F342" s="298">
        <f>IF(E342=1,data!$C$41*D342,0)</f>
        <v>0</v>
      </c>
      <c r="G342" s="334" t="s">
        <v>127</v>
      </c>
      <c r="H342" s="299">
        <f>IF($E342=1,IF($D342&lt;15,VLOOKUP(G342,data!$B$3:$E$32,2,0)*$D342,(VLOOKUP(G342,data!$B$3:$E$32,2,0)*14)+(VLOOKUP(G342,data!$B$3:$E$32,3,0))*($D342-14)),0)</f>
        <v>0</v>
      </c>
      <c r="I342" s="334" t="s">
        <v>127</v>
      </c>
      <c r="J342" s="299">
        <f>IF($E342=1,VLOOKUP(I342,data!$B$35:$D$39,2,0),0)</f>
        <v>0</v>
      </c>
      <c r="K342" s="300">
        <f>IF(AND(H342&lt;&gt;0,J342&lt;&gt;0)=FALSE,0,data!$C$43)</f>
        <v>0</v>
      </c>
      <c r="L342" s="338">
        <f t="shared" si="23"/>
        <v>0</v>
      </c>
      <c r="M342" s="293">
        <f t="shared" si="27"/>
        <v>0</v>
      </c>
      <c r="N342" s="293">
        <f t="shared" si="25"/>
        <v>0</v>
      </c>
      <c r="O342" s="293">
        <f t="shared" si="26"/>
        <v>0</v>
      </c>
      <c r="P342" s="296"/>
    </row>
    <row r="343" spans="1:16" ht="26.55" hidden="1" customHeight="1" x14ac:dyDescent="0.3">
      <c r="A343" s="301"/>
      <c r="B343" s="290" t="s">
        <v>465</v>
      </c>
      <c r="C343" s="291"/>
      <c r="D343" s="297"/>
      <c r="E343" s="293">
        <f t="shared" si="24"/>
        <v>0</v>
      </c>
      <c r="F343" s="298">
        <f>IF(E343=1,data!$C$41*D343,0)</f>
        <v>0</v>
      </c>
      <c r="G343" s="334" t="s">
        <v>127</v>
      </c>
      <c r="H343" s="299">
        <f>IF($E343=1,IF($D343&lt;15,VLOOKUP(G343,data!$B$3:$E$32,2,0)*$D343,(VLOOKUP(G343,data!$B$3:$E$32,2,0)*14)+(VLOOKUP(G343,data!$B$3:$E$32,3,0))*($D343-14)),0)</f>
        <v>0</v>
      </c>
      <c r="I343" s="334" t="s">
        <v>127</v>
      </c>
      <c r="J343" s="299">
        <f>IF($E343=1,VLOOKUP(I343,data!$B$35:$D$39,2,0),0)</f>
        <v>0</v>
      </c>
      <c r="K343" s="300">
        <f>IF(AND(H343&lt;&gt;0,J343&lt;&gt;0)=FALSE,0,data!$C$43)</f>
        <v>0</v>
      </c>
      <c r="L343" s="338">
        <f t="shared" si="23"/>
        <v>0</v>
      </c>
      <c r="M343" s="293">
        <f t="shared" si="27"/>
        <v>0</v>
      </c>
      <c r="N343" s="293">
        <f t="shared" si="25"/>
        <v>0</v>
      </c>
      <c r="O343" s="293">
        <f t="shared" si="26"/>
        <v>0</v>
      </c>
      <c r="P343" s="296"/>
    </row>
    <row r="344" spans="1:16" ht="26.55" hidden="1" customHeight="1" x14ac:dyDescent="0.3">
      <c r="A344" s="301"/>
      <c r="B344" s="290" t="s">
        <v>466</v>
      </c>
      <c r="C344" s="291"/>
      <c r="D344" s="297"/>
      <c r="E344" s="293">
        <f t="shared" si="24"/>
        <v>0</v>
      </c>
      <c r="F344" s="298">
        <f>IF(E344=1,data!$C$41*D344,0)</f>
        <v>0</v>
      </c>
      <c r="G344" s="334" t="s">
        <v>127</v>
      </c>
      <c r="H344" s="299">
        <f>IF($E344=1,IF($D344&lt;15,VLOOKUP(G344,data!$B$3:$E$32,2,0)*$D344,(VLOOKUP(G344,data!$B$3:$E$32,2,0)*14)+(VLOOKUP(G344,data!$B$3:$E$32,3,0))*($D344-14)),0)</f>
        <v>0</v>
      </c>
      <c r="I344" s="334" t="s">
        <v>127</v>
      </c>
      <c r="J344" s="299">
        <f>IF($E344=1,VLOOKUP(I344,data!$B$35:$D$39,2,0),0)</f>
        <v>0</v>
      </c>
      <c r="K344" s="300">
        <f>IF(AND(H344&lt;&gt;0,J344&lt;&gt;0)=FALSE,0,data!$C$43)</f>
        <v>0</v>
      </c>
      <c r="L344" s="338">
        <f t="shared" si="23"/>
        <v>0</v>
      </c>
      <c r="M344" s="293">
        <f t="shared" si="27"/>
        <v>0</v>
      </c>
      <c r="N344" s="293">
        <f t="shared" si="25"/>
        <v>0</v>
      </c>
      <c r="O344" s="293">
        <f t="shared" si="26"/>
        <v>0</v>
      </c>
      <c r="P344" s="296"/>
    </row>
    <row r="345" spans="1:16" ht="26.55" hidden="1" customHeight="1" x14ac:dyDescent="0.3">
      <c r="A345" s="301"/>
      <c r="B345" s="290" t="s">
        <v>467</v>
      </c>
      <c r="C345" s="291"/>
      <c r="D345" s="297"/>
      <c r="E345" s="293">
        <f t="shared" si="24"/>
        <v>0</v>
      </c>
      <c r="F345" s="298">
        <f>IF(E345=1,data!$C$41*D345,0)</f>
        <v>0</v>
      </c>
      <c r="G345" s="334" t="s">
        <v>127</v>
      </c>
      <c r="H345" s="299">
        <f>IF($E345=1,IF($D345&lt;15,VLOOKUP(G345,data!$B$3:$E$32,2,0)*$D345,(VLOOKUP(G345,data!$B$3:$E$32,2,0)*14)+(VLOOKUP(G345,data!$B$3:$E$32,3,0))*($D345-14)),0)</f>
        <v>0</v>
      </c>
      <c r="I345" s="334" t="s">
        <v>127</v>
      </c>
      <c r="J345" s="299">
        <f>IF($E345=1,VLOOKUP(I345,data!$B$35:$D$39,2,0),0)</f>
        <v>0</v>
      </c>
      <c r="K345" s="300">
        <f>IF(AND(H345&lt;&gt;0,J345&lt;&gt;0)=FALSE,0,data!$C$43)</f>
        <v>0</v>
      </c>
      <c r="L345" s="338">
        <f t="shared" si="23"/>
        <v>0</v>
      </c>
      <c r="M345" s="293">
        <f t="shared" si="27"/>
        <v>0</v>
      </c>
      <c r="N345" s="293">
        <f t="shared" si="25"/>
        <v>0</v>
      </c>
      <c r="O345" s="293">
        <f t="shared" si="26"/>
        <v>0</v>
      </c>
      <c r="P345" s="296"/>
    </row>
    <row r="346" spans="1:16" ht="26.55" hidden="1" customHeight="1" x14ac:dyDescent="0.3">
      <c r="A346" s="301"/>
      <c r="B346" s="290" t="s">
        <v>468</v>
      </c>
      <c r="C346" s="291"/>
      <c r="D346" s="297"/>
      <c r="E346" s="293">
        <f t="shared" si="24"/>
        <v>0</v>
      </c>
      <c r="F346" s="298">
        <f>IF(E346=1,data!$C$41*D346,0)</f>
        <v>0</v>
      </c>
      <c r="G346" s="334" t="s">
        <v>127</v>
      </c>
      <c r="H346" s="299">
        <f>IF($E346=1,IF($D346&lt;15,VLOOKUP(G346,data!$B$3:$E$32,2,0)*$D346,(VLOOKUP(G346,data!$B$3:$E$32,2,0)*14)+(VLOOKUP(G346,data!$B$3:$E$32,3,0))*($D346-14)),0)</f>
        <v>0</v>
      </c>
      <c r="I346" s="334" t="s">
        <v>127</v>
      </c>
      <c r="J346" s="299">
        <f>IF($E346=1,VLOOKUP(I346,data!$B$35:$D$39,2,0),0)</f>
        <v>0</v>
      </c>
      <c r="K346" s="300">
        <f>IF(AND(H346&lt;&gt;0,J346&lt;&gt;0)=FALSE,0,data!$C$43)</f>
        <v>0</v>
      </c>
      <c r="L346" s="338">
        <f t="shared" si="23"/>
        <v>0</v>
      </c>
      <c r="M346" s="293">
        <f t="shared" si="27"/>
        <v>0</v>
      </c>
      <c r="N346" s="293">
        <f t="shared" si="25"/>
        <v>0</v>
      </c>
      <c r="O346" s="293">
        <f t="shared" si="26"/>
        <v>0</v>
      </c>
      <c r="P346" s="296"/>
    </row>
    <row r="347" spans="1:16" ht="26.55" hidden="1" customHeight="1" x14ac:dyDescent="0.3">
      <c r="A347" s="301"/>
      <c r="B347" s="290" t="s">
        <v>469</v>
      </c>
      <c r="C347" s="291"/>
      <c r="D347" s="297"/>
      <c r="E347" s="293">
        <f t="shared" si="24"/>
        <v>0</v>
      </c>
      <c r="F347" s="298">
        <f>IF(E347=1,data!$C$41*D347,0)</f>
        <v>0</v>
      </c>
      <c r="G347" s="334" t="s">
        <v>127</v>
      </c>
      <c r="H347" s="299">
        <f>IF($E347=1,IF($D347&lt;15,VLOOKUP(G347,data!$B$3:$E$32,2,0)*$D347,(VLOOKUP(G347,data!$B$3:$E$32,2,0)*14)+(VLOOKUP(G347,data!$B$3:$E$32,3,0))*($D347-14)),0)</f>
        <v>0</v>
      </c>
      <c r="I347" s="334" t="s">
        <v>127</v>
      </c>
      <c r="J347" s="299">
        <f>IF($E347=1,VLOOKUP(I347,data!$B$35:$D$39,2,0),0)</f>
        <v>0</v>
      </c>
      <c r="K347" s="300">
        <f>IF(AND(H347&lt;&gt;0,J347&lt;&gt;0)=FALSE,0,data!$C$43)</f>
        <v>0</v>
      </c>
      <c r="L347" s="338">
        <f t="shared" si="23"/>
        <v>0</v>
      </c>
      <c r="M347" s="293">
        <f t="shared" si="27"/>
        <v>0</v>
      </c>
      <c r="N347" s="293">
        <f t="shared" si="25"/>
        <v>0</v>
      </c>
      <c r="O347" s="293">
        <f t="shared" si="26"/>
        <v>0</v>
      </c>
      <c r="P347" s="296"/>
    </row>
    <row r="348" spans="1:16" ht="26.55" hidden="1" customHeight="1" x14ac:dyDescent="0.3">
      <c r="A348" s="301"/>
      <c r="B348" s="290" t="s">
        <v>470</v>
      </c>
      <c r="C348" s="291"/>
      <c r="D348" s="297"/>
      <c r="E348" s="293">
        <f t="shared" si="24"/>
        <v>0</v>
      </c>
      <c r="F348" s="298">
        <f>IF(E348=1,data!$C$41*D348,0)</f>
        <v>0</v>
      </c>
      <c r="G348" s="334" t="s">
        <v>127</v>
      </c>
      <c r="H348" s="299">
        <f>IF($E348=1,IF($D348&lt;15,VLOOKUP(G348,data!$B$3:$E$32,2,0)*$D348,(VLOOKUP(G348,data!$B$3:$E$32,2,0)*14)+(VLOOKUP(G348,data!$B$3:$E$32,3,0))*($D348-14)),0)</f>
        <v>0</v>
      </c>
      <c r="I348" s="334" t="s">
        <v>127</v>
      </c>
      <c r="J348" s="299">
        <f>IF($E348=1,VLOOKUP(I348,data!$B$35:$D$39,2,0),0)</f>
        <v>0</v>
      </c>
      <c r="K348" s="300">
        <f>IF(AND(H348&lt;&gt;0,J348&lt;&gt;0)=FALSE,0,data!$C$43)</f>
        <v>0</v>
      </c>
      <c r="L348" s="338">
        <f t="shared" si="23"/>
        <v>0</v>
      </c>
      <c r="M348" s="293">
        <f t="shared" si="27"/>
        <v>0</v>
      </c>
      <c r="N348" s="293">
        <f t="shared" si="25"/>
        <v>0</v>
      </c>
      <c r="O348" s="293">
        <f t="shared" si="26"/>
        <v>0</v>
      </c>
      <c r="P348" s="296"/>
    </row>
    <row r="349" spans="1:16" ht="26.55" hidden="1" customHeight="1" x14ac:dyDescent="0.3">
      <c r="A349" s="301"/>
      <c r="B349" s="290" t="s">
        <v>471</v>
      </c>
      <c r="C349" s="291"/>
      <c r="D349" s="297"/>
      <c r="E349" s="293">
        <f t="shared" si="24"/>
        <v>0</v>
      </c>
      <c r="F349" s="298">
        <f>IF(E349=1,data!$C$41*D349,0)</f>
        <v>0</v>
      </c>
      <c r="G349" s="334" t="s">
        <v>127</v>
      </c>
      <c r="H349" s="299">
        <f>IF($E349=1,IF($D349&lt;15,VLOOKUP(G349,data!$B$3:$E$32,2,0)*$D349,(VLOOKUP(G349,data!$B$3:$E$32,2,0)*14)+(VLOOKUP(G349,data!$B$3:$E$32,3,0))*($D349-14)),0)</f>
        <v>0</v>
      </c>
      <c r="I349" s="334" t="s">
        <v>127</v>
      </c>
      <c r="J349" s="299">
        <f>IF($E349=1,VLOOKUP(I349,data!$B$35:$D$39,2,0),0)</f>
        <v>0</v>
      </c>
      <c r="K349" s="300">
        <f>IF(AND(H349&lt;&gt;0,J349&lt;&gt;0)=FALSE,0,data!$C$43)</f>
        <v>0</v>
      </c>
      <c r="L349" s="338">
        <f t="shared" si="23"/>
        <v>0</v>
      </c>
      <c r="M349" s="293">
        <f t="shared" si="27"/>
        <v>0</v>
      </c>
      <c r="N349" s="293">
        <f t="shared" si="25"/>
        <v>0</v>
      </c>
      <c r="O349" s="293">
        <f t="shared" si="26"/>
        <v>0</v>
      </c>
      <c r="P349" s="296"/>
    </row>
    <row r="350" spans="1:16" ht="26.55" hidden="1" customHeight="1" x14ac:dyDescent="0.3">
      <c r="A350" s="301"/>
      <c r="B350" s="290" t="s">
        <v>472</v>
      </c>
      <c r="C350" s="291"/>
      <c r="D350" s="297"/>
      <c r="E350" s="293">
        <f t="shared" si="24"/>
        <v>0</v>
      </c>
      <c r="F350" s="298">
        <f>IF(E350=1,data!$C$41*D350,0)</f>
        <v>0</v>
      </c>
      <c r="G350" s="334" t="s">
        <v>127</v>
      </c>
      <c r="H350" s="299">
        <f>IF($E350=1,IF($D350&lt;15,VLOOKUP(G350,data!$B$3:$E$32,2,0)*$D350,(VLOOKUP(G350,data!$B$3:$E$32,2,0)*14)+(VLOOKUP(G350,data!$B$3:$E$32,3,0))*($D350-14)),0)</f>
        <v>0</v>
      </c>
      <c r="I350" s="334" t="s">
        <v>127</v>
      </c>
      <c r="J350" s="299">
        <f>IF($E350=1,VLOOKUP(I350,data!$B$35:$D$39,2,0),0)</f>
        <v>0</v>
      </c>
      <c r="K350" s="300">
        <f>IF(AND(H350&lt;&gt;0,J350&lt;&gt;0)=FALSE,0,data!$C$43)</f>
        <v>0</v>
      </c>
      <c r="L350" s="338">
        <f t="shared" si="23"/>
        <v>0</v>
      </c>
      <c r="M350" s="293">
        <f t="shared" si="27"/>
        <v>0</v>
      </c>
      <c r="N350" s="293">
        <f t="shared" si="25"/>
        <v>0</v>
      </c>
      <c r="O350" s="293">
        <f t="shared" si="26"/>
        <v>0</v>
      </c>
      <c r="P350" s="296"/>
    </row>
    <row r="351" spans="1:16" ht="26.55" hidden="1" customHeight="1" x14ac:dyDescent="0.3">
      <c r="A351" s="301"/>
      <c r="B351" s="290" t="s">
        <v>473</v>
      </c>
      <c r="C351" s="291"/>
      <c r="D351" s="297"/>
      <c r="E351" s="293">
        <f t="shared" si="24"/>
        <v>0</v>
      </c>
      <c r="F351" s="298">
        <f>IF(E351=1,data!$C$41*D351,0)</f>
        <v>0</v>
      </c>
      <c r="G351" s="334" t="s">
        <v>127</v>
      </c>
      <c r="H351" s="299">
        <f>IF($E351=1,IF($D351&lt;15,VLOOKUP(G351,data!$B$3:$E$32,2,0)*$D351,(VLOOKUP(G351,data!$B$3:$E$32,2,0)*14)+(VLOOKUP(G351,data!$B$3:$E$32,3,0))*($D351-14)),0)</f>
        <v>0</v>
      </c>
      <c r="I351" s="334" t="s">
        <v>127</v>
      </c>
      <c r="J351" s="299">
        <f>IF($E351=1,VLOOKUP(I351,data!$B$35:$D$39,2,0),0)</f>
        <v>0</v>
      </c>
      <c r="K351" s="300">
        <f>IF(AND(H351&lt;&gt;0,J351&lt;&gt;0)=FALSE,0,data!$C$43)</f>
        <v>0</v>
      </c>
      <c r="L351" s="338">
        <f t="shared" si="23"/>
        <v>0</v>
      </c>
      <c r="M351" s="293">
        <f t="shared" si="27"/>
        <v>0</v>
      </c>
      <c r="N351" s="293">
        <f t="shared" si="25"/>
        <v>0</v>
      </c>
      <c r="O351" s="293">
        <f t="shared" si="26"/>
        <v>0</v>
      </c>
      <c r="P351" s="296"/>
    </row>
    <row r="352" spans="1:16" ht="26.55" hidden="1" customHeight="1" x14ac:dyDescent="0.3">
      <c r="A352" s="301"/>
      <c r="B352" s="290" t="s">
        <v>474</v>
      </c>
      <c r="C352" s="291"/>
      <c r="D352" s="297"/>
      <c r="E352" s="293">
        <f t="shared" si="24"/>
        <v>0</v>
      </c>
      <c r="F352" s="298">
        <f>IF(E352=1,data!$C$41*D352,0)</f>
        <v>0</v>
      </c>
      <c r="G352" s="334" t="s">
        <v>127</v>
      </c>
      <c r="H352" s="299">
        <f>IF($E352=1,IF($D352&lt;15,VLOOKUP(G352,data!$B$3:$E$32,2,0)*$D352,(VLOOKUP(G352,data!$B$3:$E$32,2,0)*14)+(VLOOKUP(G352,data!$B$3:$E$32,3,0))*($D352-14)),0)</f>
        <v>0</v>
      </c>
      <c r="I352" s="334" t="s">
        <v>127</v>
      </c>
      <c r="J352" s="299">
        <f>IF($E352=1,VLOOKUP(I352,data!$B$35:$D$39,2,0),0)</f>
        <v>0</v>
      </c>
      <c r="K352" s="300">
        <f>IF(AND(H352&lt;&gt;0,J352&lt;&gt;0)=FALSE,0,data!$C$43)</f>
        <v>0</v>
      </c>
      <c r="L352" s="338">
        <f t="shared" si="23"/>
        <v>0</v>
      </c>
      <c r="M352" s="293">
        <f t="shared" si="27"/>
        <v>0</v>
      </c>
      <c r="N352" s="293">
        <f t="shared" si="25"/>
        <v>0</v>
      </c>
      <c r="O352" s="293">
        <f t="shared" si="26"/>
        <v>0</v>
      </c>
      <c r="P352" s="296"/>
    </row>
    <row r="353" spans="1:16" ht="26.55" hidden="1" customHeight="1" x14ac:dyDescent="0.3">
      <c r="A353" s="301"/>
      <c r="B353" s="290" t="s">
        <v>475</v>
      </c>
      <c r="C353" s="291"/>
      <c r="D353" s="297"/>
      <c r="E353" s="293">
        <f t="shared" si="24"/>
        <v>0</v>
      </c>
      <c r="F353" s="298">
        <f>IF(E353=1,data!$C$41*D353,0)</f>
        <v>0</v>
      </c>
      <c r="G353" s="334" t="s">
        <v>127</v>
      </c>
      <c r="H353" s="299">
        <f>IF($E353=1,IF($D353&lt;15,VLOOKUP(G353,data!$B$3:$E$32,2,0)*$D353,(VLOOKUP(G353,data!$B$3:$E$32,2,0)*14)+(VLOOKUP(G353,data!$B$3:$E$32,3,0))*($D353-14)),0)</f>
        <v>0</v>
      </c>
      <c r="I353" s="334" t="s">
        <v>127</v>
      </c>
      <c r="J353" s="299">
        <f>IF($E353=1,VLOOKUP(I353,data!$B$35:$D$39,2,0),0)</f>
        <v>0</v>
      </c>
      <c r="K353" s="300">
        <f>IF(AND(H353&lt;&gt;0,J353&lt;&gt;0)=FALSE,0,data!$C$43)</f>
        <v>0</v>
      </c>
      <c r="L353" s="338">
        <f t="shared" si="23"/>
        <v>0</v>
      </c>
      <c r="M353" s="293">
        <f t="shared" si="27"/>
        <v>0</v>
      </c>
      <c r="N353" s="293">
        <f t="shared" si="25"/>
        <v>0</v>
      </c>
      <c r="O353" s="293">
        <f t="shared" si="26"/>
        <v>0</v>
      </c>
      <c r="P353" s="296"/>
    </row>
    <row r="354" spans="1:16" ht="26.55" hidden="1" customHeight="1" x14ac:dyDescent="0.3">
      <c r="A354" s="301"/>
      <c r="B354" s="290" t="s">
        <v>476</v>
      </c>
      <c r="C354" s="291"/>
      <c r="D354" s="297"/>
      <c r="E354" s="293">
        <f t="shared" si="24"/>
        <v>0</v>
      </c>
      <c r="F354" s="298">
        <f>IF(E354=1,data!$C$41*D354,0)</f>
        <v>0</v>
      </c>
      <c r="G354" s="334" t="s">
        <v>127</v>
      </c>
      <c r="H354" s="299">
        <f>IF($E354=1,IF($D354&lt;15,VLOOKUP(G354,data!$B$3:$E$32,2,0)*$D354,(VLOOKUP(G354,data!$B$3:$E$32,2,0)*14)+(VLOOKUP(G354,data!$B$3:$E$32,3,0))*($D354-14)),0)</f>
        <v>0</v>
      </c>
      <c r="I354" s="334" t="s">
        <v>127</v>
      </c>
      <c r="J354" s="299">
        <f>IF($E354=1,VLOOKUP(I354,data!$B$35:$D$39,2,0),0)</f>
        <v>0</v>
      </c>
      <c r="K354" s="300">
        <f>IF(AND(H354&lt;&gt;0,J354&lt;&gt;0)=FALSE,0,data!$C$43)</f>
        <v>0</v>
      </c>
      <c r="L354" s="338">
        <f t="shared" si="23"/>
        <v>0</v>
      </c>
      <c r="M354" s="293">
        <f t="shared" si="27"/>
        <v>0</v>
      </c>
      <c r="N354" s="293">
        <f t="shared" si="25"/>
        <v>0</v>
      </c>
      <c r="O354" s="293">
        <f t="shared" si="26"/>
        <v>0</v>
      </c>
      <c r="P354" s="296"/>
    </row>
    <row r="355" spans="1:16" ht="26.55" hidden="1" customHeight="1" x14ac:dyDescent="0.3">
      <c r="A355" s="301"/>
      <c r="B355" s="290" t="s">
        <v>477</v>
      </c>
      <c r="C355" s="291"/>
      <c r="D355" s="297"/>
      <c r="E355" s="293">
        <f t="shared" si="24"/>
        <v>0</v>
      </c>
      <c r="F355" s="298">
        <f>IF(E355=1,data!$C$41*D355,0)</f>
        <v>0</v>
      </c>
      <c r="G355" s="334" t="s">
        <v>127</v>
      </c>
      <c r="H355" s="299">
        <f>IF($E355=1,IF($D355&lt;15,VLOOKUP(G355,data!$B$3:$E$32,2,0)*$D355,(VLOOKUP(G355,data!$B$3:$E$32,2,0)*14)+(VLOOKUP(G355,data!$B$3:$E$32,3,0))*($D355-14)),0)</f>
        <v>0</v>
      </c>
      <c r="I355" s="334" t="s">
        <v>127</v>
      </c>
      <c r="J355" s="299">
        <f>IF($E355=1,VLOOKUP(I355,data!$B$35:$D$39,2,0),0)</f>
        <v>0</v>
      </c>
      <c r="K355" s="300">
        <f>IF(AND(H355&lt;&gt;0,J355&lt;&gt;0)=FALSE,0,data!$C$43)</f>
        <v>0</v>
      </c>
      <c r="L355" s="338">
        <f t="shared" si="23"/>
        <v>0</v>
      </c>
      <c r="M355" s="293">
        <f t="shared" si="27"/>
        <v>0</v>
      </c>
      <c r="N355" s="293">
        <f t="shared" si="25"/>
        <v>0</v>
      </c>
      <c r="O355" s="293">
        <f t="shared" si="26"/>
        <v>0</v>
      </c>
      <c r="P355" s="296"/>
    </row>
    <row r="356" spans="1:16" ht="26.55" hidden="1" customHeight="1" x14ac:dyDescent="0.3">
      <c r="A356" s="301"/>
      <c r="B356" s="290" t="s">
        <v>478</v>
      </c>
      <c r="C356" s="291"/>
      <c r="D356" s="297"/>
      <c r="E356" s="293">
        <f t="shared" si="24"/>
        <v>0</v>
      </c>
      <c r="F356" s="298">
        <f>IF(E356=1,data!$C$41*D356,0)</f>
        <v>0</v>
      </c>
      <c r="G356" s="334" t="s">
        <v>127</v>
      </c>
      <c r="H356" s="299">
        <f>IF($E356=1,IF($D356&lt;15,VLOOKUP(G356,data!$B$3:$E$32,2,0)*$D356,(VLOOKUP(G356,data!$B$3:$E$32,2,0)*14)+(VLOOKUP(G356,data!$B$3:$E$32,3,0))*($D356-14)),0)</f>
        <v>0</v>
      </c>
      <c r="I356" s="334" t="s">
        <v>127</v>
      </c>
      <c r="J356" s="299">
        <f>IF($E356=1,VLOOKUP(I356,data!$B$35:$D$39,2,0),0)</f>
        <v>0</v>
      </c>
      <c r="K356" s="300">
        <f>IF(AND(H356&lt;&gt;0,J356&lt;&gt;0)=FALSE,0,data!$C$43)</f>
        <v>0</v>
      </c>
      <c r="L356" s="338">
        <f t="shared" si="23"/>
        <v>0</v>
      </c>
      <c r="M356" s="293">
        <f t="shared" si="27"/>
        <v>0</v>
      </c>
      <c r="N356" s="293">
        <f t="shared" si="25"/>
        <v>0</v>
      </c>
      <c r="O356" s="293">
        <f t="shared" si="26"/>
        <v>0</v>
      </c>
      <c r="P356" s="296"/>
    </row>
    <row r="357" spans="1:16" ht="26.55" hidden="1" customHeight="1" x14ac:dyDescent="0.3">
      <c r="A357" s="301"/>
      <c r="B357" s="290" t="s">
        <v>479</v>
      </c>
      <c r="C357" s="291"/>
      <c r="D357" s="297"/>
      <c r="E357" s="293">
        <f t="shared" si="24"/>
        <v>0</v>
      </c>
      <c r="F357" s="298">
        <f>IF(E357=1,data!$C$41*D357,0)</f>
        <v>0</v>
      </c>
      <c r="G357" s="334" t="s">
        <v>127</v>
      </c>
      <c r="H357" s="299">
        <f>IF($E357=1,IF($D357&lt;15,VLOOKUP(G357,data!$B$3:$E$32,2,0)*$D357,(VLOOKUP(G357,data!$B$3:$E$32,2,0)*14)+(VLOOKUP(G357,data!$B$3:$E$32,3,0))*($D357-14)),0)</f>
        <v>0</v>
      </c>
      <c r="I357" s="334" t="s">
        <v>127</v>
      </c>
      <c r="J357" s="299">
        <f>IF($E357=1,VLOOKUP(I357,data!$B$35:$D$39,2,0),0)</f>
        <v>0</v>
      </c>
      <c r="K357" s="300">
        <f>IF(AND(H357&lt;&gt;0,J357&lt;&gt;0)=FALSE,0,data!$C$43)</f>
        <v>0</v>
      </c>
      <c r="L357" s="338">
        <f t="shared" si="23"/>
        <v>0</v>
      </c>
      <c r="M357" s="293">
        <f t="shared" si="27"/>
        <v>0</v>
      </c>
      <c r="N357" s="293">
        <f t="shared" si="25"/>
        <v>0</v>
      </c>
      <c r="O357" s="293">
        <f t="shared" si="26"/>
        <v>0</v>
      </c>
      <c r="P357" s="296"/>
    </row>
    <row r="358" spans="1:16" ht="26.55" hidden="1" customHeight="1" x14ac:dyDescent="0.3">
      <c r="A358" s="301"/>
      <c r="B358" s="290" t="s">
        <v>480</v>
      </c>
      <c r="C358" s="291"/>
      <c r="D358" s="297"/>
      <c r="E358" s="293">
        <f t="shared" si="24"/>
        <v>0</v>
      </c>
      <c r="F358" s="298">
        <f>IF(E358=1,data!$C$41*D358,0)</f>
        <v>0</v>
      </c>
      <c r="G358" s="334" t="s">
        <v>127</v>
      </c>
      <c r="H358" s="299">
        <f>IF($E358=1,IF($D358&lt;15,VLOOKUP(G358,data!$B$3:$E$32,2,0)*$D358,(VLOOKUP(G358,data!$B$3:$E$32,2,0)*14)+(VLOOKUP(G358,data!$B$3:$E$32,3,0))*($D358-14)),0)</f>
        <v>0</v>
      </c>
      <c r="I358" s="334" t="s">
        <v>127</v>
      </c>
      <c r="J358" s="299">
        <f>IF($E358=1,VLOOKUP(I358,data!$B$35:$D$39,2,0),0)</f>
        <v>0</v>
      </c>
      <c r="K358" s="300">
        <f>IF(AND(H358&lt;&gt;0,J358&lt;&gt;0)=FALSE,0,data!$C$43)</f>
        <v>0</v>
      </c>
      <c r="L358" s="338">
        <f t="shared" si="23"/>
        <v>0</v>
      </c>
      <c r="M358" s="293">
        <f t="shared" si="27"/>
        <v>0</v>
      </c>
      <c r="N358" s="293">
        <f t="shared" si="25"/>
        <v>0</v>
      </c>
      <c r="O358" s="293">
        <f t="shared" si="26"/>
        <v>0</v>
      </c>
      <c r="P358" s="296"/>
    </row>
    <row r="359" spans="1:16" ht="26.55" hidden="1" customHeight="1" x14ac:dyDescent="0.3">
      <c r="A359" s="301"/>
      <c r="B359" s="290" t="s">
        <v>481</v>
      </c>
      <c r="C359" s="291"/>
      <c r="D359" s="297"/>
      <c r="E359" s="293">
        <f t="shared" si="24"/>
        <v>0</v>
      </c>
      <c r="F359" s="298">
        <f>IF(E359=1,data!$C$41*D359,0)</f>
        <v>0</v>
      </c>
      <c r="G359" s="334" t="s">
        <v>127</v>
      </c>
      <c r="H359" s="299">
        <f>IF($E359=1,IF($D359&lt;15,VLOOKUP(G359,data!$B$3:$E$32,2,0)*$D359,(VLOOKUP(G359,data!$B$3:$E$32,2,0)*14)+(VLOOKUP(G359,data!$B$3:$E$32,3,0))*($D359-14)),0)</f>
        <v>0</v>
      </c>
      <c r="I359" s="334" t="s">
        <v>127</v>
      </c>
      <c r="J359" s="299">
        <f>IF($E359=1,VLOOKUP(I359,data!$B$35:$D$39,2,0),0)</f>
        <v>0</v>
      </c>
      <c r="K359" s="300">
        <f>IF(AND(H359&lt;&gt;0,J359&lt;&gt;0)=FALSE,0,data!$C$43)</f>
        <v>0</v>
      </c>
      <c r="L359" s="338">
        <f t="shared" si="23"/>
        <v>0</v>
      </c>
      <c r="M359" s="293">
        <f t="shared" si="27"/>
        <v>0</v>
      </c>
      <c r="N359" s="293">
        <f t="shared" si="25"/>
        <v>0</v>
      </c>
      <c r="O359" s="293">
        <f t="shared" si="26"/>
        <v>0</v>
      </c>
      <c r="P359" s="296"/>
    </row>
    <row r="360" spans="1:16" ht="26.55" hidden="1" customHeight="1" x14ac:dyDescent="0.3">
      <c r="A360" s="301"/>
      <c r="B360" s="290" t="s">
        <v>482</v>
      </c>
      <c r="C360" s="291"/>
      <c r="D360" s="297"/>
      <c r="E360" s="293">
        <f t="shared" si="24"/>
        <v>0</v>
      </c>
      <c r="F360" s="298">
        <f>IF(E360=1,data!$C$41*D360,0)</f>
        <v>0</v>
      </c>
      <c r="G360" s="334" t="s">
        <v>127</v>
      </c>
      <c r="H360" s="299">
        <f>IF($E360=1,IF($D360&lt;15,VLOOKUP(G360,data!$B$3:$E$32,2,0)*$D360,(VLOOKUP(G360,data!$B$3:$E$32,2,0)*14)+(VLOOKUP(G360,data!$B$3:$E$32,3,0))*($D360-14)),0)</f>
        <v>0</v>
      </c>
      <c r="I360" s="334" t="s">
        <v>127</v>
      </c>
      <c r="J360" s="299">
        <f>IF($E360=1,VLOOKUP(I360,data!$B$35:$D$39,2,0),0)</f>
        <v>0</v>
      </c>
      <c r="K360" s="300">
        <f>IF(AND(H360&lt;&gt;0,J360&lt;&gt;0)=FALSE,0,data!$C$43)</f>
        <v>0</v>
      </c>
      <c r="L360" s="338">
        <f t="shared" si="23"/>
        <v>0</v>
      </c>
      <c r="M360" s="293">
        <f t="shared" si="27"/>
        <v>0</v>
      </c>
      <c r="N360" s="293">
        <f t="shared" si="25"/>
        <v>0</v>
      </c>
      <c r="O360" s="293">
        <f t="shared" si="26"/>
        <v>0</v>
      </c>
      <c r="P360" s="296"/>
    </row>
    <row r="361" spans="1:16" ht="26.55" hidden="1" customHeight="1" x14ac:dyDescent="0.3">
      <c r="A361" s="301"/>
      <c r="B361" s="290" t="s">
        <v>483</v>
      </c>
      <c r="C361" s="291"/>
      <c r="D361" s="297"/>
      <c r="E361" s="293">
        <f t="shared" si="24"/>
        <v>0</v>
      </c>
      <c r="F361" s="298">
        <f>IF(E361=1,data!$C$41*D361,0)</f>
        <v>0</v>
      </c>
      <c r="G361" s="334" t="s">
        <v>127</v>
      </c>
      <c r="H361" s="299">
        <f>IF($E361=1,IF($D361&lt;15,VLOOKUP(G361,data!$B$3:$E$32,2,0)*$D361,(VLOOKUP(G361,data!$B$3:$E$32,2,0)*14)+(VLOOKUP(G361,data!$B$3:$E$32,3,0))*($D361-14)),0)</f>
        <v>0</v>
      </c>
      <c r="I361" s="334" t="s">
        <v>127</v>
      </c>
      <c r="J361" s="299">
        <f>IF($E361=1,VLOOKUP(I361,data!$B$35:$D$39,2,0),0)</f>
        <v>0</v>
      </c>
      <c r="K361" s="300">
        <f>IF(AND(H361&lt;&gt;0,J361&lt;&gt;0)=FALSE,0,data!$C$43)</f>
        <v>0</v>
      </c>
      <c r="L361" s="338">
        <f t="shared" si="23"/>
        <v>0</v>
      </c>
      <c r="M361" s="293">
        <f t="shared" si="27"/>
        <v>0</v>
      </c>
      <c r="N361" s="293">
        <f t="shared" si="25"/>
        <v>0</v>
      </c>
      <c r="O361" s="293">
        <f t="shared" si="26"/>
        <v>0</v>
      </c>
      <c r="P361" s="296"/>
    </row>
    <row r="362" spans="1:16" ht="26.55" hidden="1" customHeight="1" x14ac:dyDescent="0.3">
      <c r="A362" s="301"/>
      <c r="B362" s="290" t="s">
        <v>484</v>
      </c>
      <c r="C362" s="291"/>
      <c r="D362" s="297"/>
      <c r="E362" s="293">
        <f t="shared" si="24"/>
        <v>0</v>
      </c>
      <c r="F362" s="298">
        <f>IF(E362=1,data!$C$41*D362,0)</f>
        <v>0</v>
      </c>
      <c r="G362" s="334" t="s">
        <v>127</v>
      </c>
      <c r="H362" s="299">
        <f>IF($E362=1,IF($D362&lt;15,VLOOKUP(G362,data!$B$3:$E$32,2,0)*$D362,(VLOOKUP(G362,data!$B$3:$E$32,2,0)*14)+(VLOOKUP(G362,data!$B$3:$E$32,3,0))*($D362-14)),0)</f>
        <v>0</v>
      </c>
      <c r="I362" s="334" t="s">
        <v>127</v>
      </c>
      <c r="J362" s="299">
        <f>IF($E362=1,VLOOKUP(I362,data!$B$35:$D$39,2,0),0)</f>
        <v>0</v>
      </c>
      <c r="K362" s="300">
        <f>IF(AND(H362&lt;&gt;0,J362&lt;&gt;0)=FALSE,0,data!$C$43)</f>
        <v>0</v>
      </c>
      <c r="L362" s="338">
        <f t="shared" si="23"/>
        <v>0</v>
      </c>
      <c r="M362" s="293">
        <f t="shared" si="27"/>
        <v>0</v>
      </c>
      <c r="N362" s="293">
        <f t="shared" si="25"/>
        <v>0</v>
      </c>
      <c r="O362" s="293">
        <f t="shared" si="26"/>
        <v>0</v>
      </c>
      <c r="P362" s="296"/>
    </row>
    <row r="363" spans="1:16" ht="26.55" hidden="1" customHeight="1" x14ac:dyDescent="0.3">
      <c r="A363" s="301"/>
      <c r="B363" s="290" t="s">
        <v>485</v>
      </c>
      <c r="C363" s="291"/>
      <c r="D363" s="297"/>
      <c r="E363" s="293">
        <f t="shared" si="24"/>
        <v>0</v>
      </c>
      <c r="F363" s="298">
        <f>IF(E363=1,data!$C$41*D363,0)</f>
        <v>0</v>
      </c>
      <c r="G363" s="334" t="s">
        <v>127</v>
      </c>
      <c r="H363" s="299">
        <f>IF($E363=1,IF($D363&lt;15,VLOOKUP(G363,data!$B$3:$E$32,2,0)*$D363,(VLOOKUP(G363,data!$B$3:$E$32,2,0)*14)+(VLOOKUP(G363,data!$B$3:$E$32,3,0))*($D363-14)),0)</f>
        <v>0</v>
      </c>
      <c r="I363" s="334" t="s">
        <v>127</v>
      </c>
      <c r="J363" s="299">
        <f>IF($E363=1,VLOOKUP(I363,data!$B$35:$D$39,2,0),0)</f>
        <v>0</v>
      </c>
      <c r="K363" s="300">
        <f>IF(AND(H363&lt;&gt;0,J363&lt;&gt;0)=FALSE,0,data!$C$43)</f>
        <v>0</v>
      </c>
      <c r="L363" s="338">
        <f t="shared" si="23"/>
        <v>0</v>
      </c>
      <c r="M363" s="293">
        <f t="shared" si="27"/>
        <v>0</v>
      </c>
      <c r="N363" s="293">
        <f t="shared" si="25"/>
        <v>0</v>
      </c>
      <c r="O363" s="293">
        <f t="shared" si="26"/>
        <v>0</v>
      </c>
      <c r="P363" s="296"/>
    </row>
    <row r="364" spans="1:16" ht="26.55" hidden="1" customHeight="1" x14ac:dyDescent="0.3">
      <c r="A364" s="301"/>
      <c r="B364" s="290" t="s">
        <v>486</v>
      </c>
      <c r="C364" s="291"/>
      <c r="D364" s="297"/>
      <c r="E364" s="293">
        <f t="shared" si="24"/>
        <v>0</v>
      </c>
      <c r="F364" s="298">
        <f>IF(E364=1,data!$C$41*D364,0)</f>
        <v>0</v>
      </c>
      <c r="G364" s="334" t="s">
        <v>127</v>
      </c>
      <c r="H364" s="299">
        <f>IF($E364=1,IF($D364&lt;15,VLOOKUP(G364,data!$B$3:$E$32,2,0)*$D364,(VLOOKUP(G364,data!$B$3:$E$32,2,0)*14)+(VLOOKUP(G364,data!$B$3:$E$32,3,0))*($D364-14)),0)</f>
        <v>0</v>
      </c>
      <c r="I364" s="334" t="s">
        <v>127</v>
      </c>
      <c r="J364" s="299">
        <f>IF($E364=1,VLOOKUP(I364,data!$B$35:$D$39,2,0),0)</f>
        <v>0</v>
      </c>
      <c r="K364" s="300">
        <f>IF(AND(H364&lt;&gt;0,J364&lt;&gt;0)=FALSE,0,data!$C$43)</f>
        <v>0</v>
      </c>
      <c r="L364" s="338">
        <f t="shared" si="23"/>
        <v>0</v>
      </c>
      <c r="M364" s="293">
        <f t="shared" si="27"/>
        <v>0</v>
      </c>
      <c r="N364" s="293">
        <f t="shared" si="25"/>
        <v>0</v>
      </c>
      <c r="O364" s="293">
        <f t="shared" si="26"/>
        <v>0</v>
      </c>
      <c r="P364" s="296"/>
    </row>
    <row r="365" spans="1:16" ht="26.55" hidden="1" customHeight="1" x14ac:dyDescent="0.3">
      <c r="A365" s="301"/>
      <c r="B365" s="290" t="s">
        <v>487</v>
      </c>
      <c r="C365" s="291"/>
      <c r="D365" s="297"/>
      <c r="E365" s="293">
        <f t="shared" si="24"/>
        <v>0</v>
      </c>
      <c r="F365" s="298">
        <f>IF(E365=1,data!$C$41*D365,0)</f>
        <v>0</v>
      </c>
      <c r="G365" s="334" t="s">
        <v>127</v>
      </c>
      <c r="H365" s="299">
        <f>IF($E365=1,IF($D365&lt;15,VLOOKUP(G365,data!$B$3:$E$32,2,0)*$D365,(VLOOKUP(G365,data!$B$3:$E$32,2,0)*14)+(VLOOKUP(G365,data!$B$3:$E$32,3,0))*($D365-14)),0)</f>
        <v>0</v>
      </c>
      <c r="I365" s="334" t="s">
        <v>127</v>
      </c>
      <c r="J365" s="299">
        <f>IF($E365=1,VLOOKUP(I365,data!$B$35:$D$39,2,0),0)</f>
        <v>0</v>
      </c>
      <c r="K365" s="300">
        <f>IF(AND(H365&lt;&gt;0,J365&lt;&gt;0)=FALSE,0,data!$C$43)</f>
        <v>0</v>
      </c>
      <c r="L365" s="338">
        <f t="shared" si="23"/>
        <v>0</v>
      </c>
      <c r="M365" s="293">
        <f t="shared" si="27"/>
        <v>0</v>
      </c>
      <c r="N365" s="293">
        <f t="shared" si="25"/>
        <v>0</v>
      </c>
      <c r="O365" s="293">
        <f t="shared" si="26"/>
        <v>0</v>
      </c>
      <c r="P365" s="296"/>
    </row>
    <row r="366" spans="1:16" ht="26.55" hidden="1" customHeight="1" x14ac:dyDescent="0.3">
      <c r="A366" s="301"/>
      <c r="B366" s="290" t="s">
        <v>488</v>
      </c>
      <c r="C366" s="291"/>
      <c r="D366" s="297"/>
      <c r="E366" s="293">
        <f t="shared" si="24"/>
        <v>0</v>
      </c>
      <c r="F366" s="298">
        <f>IF(E366=1,data!$C$41*D366,0)</f>
        <v>0</v>
      </c>
      <c r="G366" s="334" t="s">
        <v>127</v>
      </c>
      <c r="H366" s="299">
        <f>IF($E366=1,IF($D366&lt;15,VLOOKUP(G366,data!$B$3:$E$32,2,0)*$D366,(VLOOKUP(G366,data!$B$3:$E$32,2,0)*14)+(VLOOKUP(G366,data!$B$3:$E$32,3,0))*($D366-14)),0)</f>
        <v>0</v>
      </c>
      <c r="I366" s="334" t="s">
        <v>127</v>
      </c>
      <c r="J366" s="299">
        <f>IF($E366=1,VLOOKUP(I366,data!$B$35:$D$39,2,0),0)</f>
        <v>0</v>
      </c>
      <c r="K366" s="300">
        <f>IF(AND(H366&lt;&gt;0,J366&lt;&gt;0)=FALSE,0,data!$C$43)</f>
        <v>0</v>
      </c>
      <c r="L366" s="338">
        <f t="shared" si="23"/>
        <v>0</v>
      </c>
      <c r="M366" s="293">
        <f t="shared" si="27"/>
        <v>0</v>
      </c>
      <c r="N366" s="293">
        <f t="shared" si="25"/>
        <v>0</v>
      </c>
      <c r="O366" s="293">
        <f t="shared" si="26"/>
        <v>0</v>
      </c>
      <c r="P366" s="296"/>
    </row>
    <row r="367" spans="1:16" ht="26.55" hidden="1" customHeight="1" x14ac:dyDescent="0.3">
      <c r="A367" s="301"/>
      <c r="B367" s="290" t="s">
        <v>489</v>
      </c>
      <c r="C367" s="291"/>
      <c r="D367" s="297"/>
      <c r="E367" s="293">
        <f t="shared" si="24"/>
        <v>0</v>
      </c>
      <c r="F367" s="298">
        <f>IF(E367=1,data!$C$41*D367,0)</f>
        <v>0</v>
      </c>
      <c r="G367" s="334" t="s">
        <v>127</v>
      </c>
      <c r="H367" s="299">
        <f>IF($E367=1,IF($D367&lt;15,VLOOKUP(G367,data!$B$3:$E$32,2,0)*$D367,(VLOOKUP(G367,data!$B$3:$E$32,2,0)*14)+(VLOOKUP(G367,data!$B$3:$E$32,3,0))*($D367-14)),0)</f>
        <v>0</v>
      </c>
      <c r="I367" s="334" t="s">
        <v>127</v>
      </c>
      <c r="J367" s="299">
        <f>IF($E367=1,VLOOKUP(I367,data!$B$35:$D$39,2,0),0)</f>
        <v>0</v>
      </c>
      <c r="K367" s="300">
        <f>IF(AND(H367&lt;&gt;0,J367&lt;&gt;0)=FALSE,0,data!$C$43)</f>
        <v>0</v>
      </c>
      <c r="L367" s="338">
        <f t="shared" si="23"/>
        <v>0</v>
      </c>
      <c r="M367" s="293">
        <f t="shared" si="27"/>
        <v>0</v>
      </c>
      <c r="N367" s="293">
        <f t="shared" si="25"/>
        <v>0</v>
      </c>
      <c r="O367" s="293">
        <f t="shared" si="26"/>
        <v>0</v>
      </c>
      <c r="P367" s="296"/>
    </row>
    <row r="368" spans="1:16" ht="26.55" hidden="1" customHeight="1" x14ac:dyDescent="0.3">
      <c r="A368" s="301"/>
      <c r="B368" s="290" t="s">
        <v>490</v>
      </c>
      <c r="C368" s="291"/>
      <c r="D368" s="297"/>
      <c r="E368" s="293">
        <f t="shared" si="24"/>
        <v>0</v>
      </c>
      <c r="F368" s="298">
        <f>IF(E368=1,data!$C$41*D368,0)</f>
        <v>0</v>
      </c>
      <c r="G368" s="334" t="s">
        <v>127</v>
      </c>
      <c r="H368" s="299">
        <f>IF($E368=1,IF($D368&lt;15,VLOOKUP(G368,data!$B$3:$E$32,2,0)*$D368,(VLOOKUP(G368,data!$B$3:$E$32,2,0)*14)+(VLOOKUP(G368,data!$B$3:$E$32,3,0))*($D368-14)),0)</f>
        <v>0</v>
      </c>
      <c r="I368" s="334" t="s">
        <v>127</v>
      </c>
      <c r="J368" s="299">
        <f>IF($E368=1,VLOOKUP(I368,data!$B$35:$D$39,2,0),0)</f>
        <v>0</v>
      </c>
      <c r="K368" s="300">
        <f>IF(AND(H368&lt;&gt;0,J368&lt;&gt;0)=FALSE,0,data!$C$43)</f>
        <v>0</v>
      </c>
      <c r="L368" s="338">
        <f t="shared" si="23"/>
        <v>0</v>
      </c>
      <c r="M368" s="293">
        <f t="shared" si="27"/>
        <v>0</v>
      </c>
      <c r="N368" s="293">
        <f t="shared" si="25"/>
        <v>0</v>
      </c>
      <c r="O368" s="293">
        <f t="shared" si="26"/>
        <v>0</v>
      </c>
      <c r="P368" s="296"/>
    </row>
    <row r="369" spans="1:16" ht="26.55" hidden="1" customHeight="1" x14ac:dyDescent="0.3">
      <c r="A369" s="301"/>
      <c r="B369" s="290" t="s">
        <v>491</v>
      </c>
      <c r="C369" s="291"/>
      <c r="D369" s="297"/>
      <c r="E369" s="293">
        <f t="shared" si="24"/>
        <v>0</v>
      </c>
      <c r="F369" s="298">
        <f>IF(E369=1,data!$C$41*D369,0)</f>
        <v>0</v>
      </c>
      <c r="G369" s="334" t="s">
        <v>127</v>
      </c>
      <c r="H369" s="299">
        <f>IF($E369=1,IF($D369&lt;15,VLOOKUP(G369,data!$B$3:$E$32,2,0)*$D369,(VLOOKUP(G369,data!$B$3:$E$32,2,0)*14)+(VLOOKUP(G369,data!$B$3:$E$32,3,0))*($D369-14)),0)</f>
        <v>0</v>
      </c>
      <c r="I369" s="334" t="s">
        <v>127</v>
      </c>
      <c r="J369" s="299">
        <f>IF($E369=1,VLOOKUP(I369,data!$B$35:$D$39,2,0),0)</f>
        <v>0</v>
      </c>
      <c r="K369" s="300">
        <f>IF(AND(H369&lt;&gt;0,J369&lt;&gt;0)=FALSE,0,data!$C$43)</f>
        <v>0</v>
      </c>
      <c r="L369" s="338">
        <f t="shared" si="23"/>
        <v>0</v>
      </c>
      <c r="M369" s="293">
        <f t="shared" si="27"/>
        <v>0</v>
      </c>
      <c r="N369" s="293">
        <f t="shared" si="25"/>
        <v>0</v>
      </c>
      <c r="O369" s="293">
        <f t="shared" si="26"/>
        <v>0</v>
      </c>
      <c r="P369" s="296"/>
    </row>
    <row r="370" spans="1:16" ht="26.55" hidden="1" customHeight="1" x14ac:dyDescent="0.3">
      <c r="A370" s="301"/>
      <c r="B370" s="290" t="s">
        <v>492</v>
      </c>
      <c r="C370" s="291"/>
      <c r="D370" s="297"/>
      <c r="E370" s="293">
        <f t="shared" si="24"/>
        <v>0</v>
      </c>
      <c r="F370" s="298">
        <f>IF(E370=1,data!$C$41*D370,0)</f>
        <v>0</v>
      </c>
      <c r="G370" s="334" t="s">
        <v>127</v>
      </c>
      <c r="H370" s="299">
        <f>IF($E370=1,IF($D370&lt;15,VLOOKUP(G370,data!$B$3:$E$32,2,0)*$D370,(VLOOKUP(G370,data!$B$3:$E$32,2,0)*14)+(VLOOKUP(G370,data!$B$3:$E$32,3,0))*($D370-14)),0)</f>
        <v>0</v>
      </c>
      <c r="I370" s="334" t="s">
        <v>127</v>
      </c>
      <c r="J370" s="299">
        <f>IF($E370=1,VLOOKUP(I370,data!$B$35:$D$39,2,0),0)</f>
        <v>0</v>
      </c>
      <c r="K370" s="300">
        <f>IF(AND(H370&lt;&gt;0,J370&lt;&gt;0)=FALSE,0,data!$C$43)</f>
        <v>0</v>
      </c>
      <c r="L370" s="338">
        <f t="shared" si="23"/>
        <v>0</v>
      </c>
      <c r="M370" s="293">
        <f t="shared" si="27"/>
        <v>0</v>
      </c>
      <c r="N370" s="293">
        <f t="shared" si="25"/>
        <v>0</v>
      </c>
      <c r="O370" s="293">
        <f t="shared" si="26"/>
        <v>0</v>
      </c>
      <c r="P370" s="296"/>
    </row>
    <row r="371" spans="1:16" ht="26.55" hidden="1" customHeight="1" x14ac:dyDescent="0.3">
      <c r="A371" s="301"/>
      <c r="B371" s="290" t="s">
        <v>493</v>
      </c>
      <c r="C371" s="291"/>
      <c r="D371" s="297"/>
      <c r="E371" s="293">
        <f t="shared" si="24"/>
        <v>0</v>
      </c>
      <c r="F371" s="298">
        <f>IF(E371=1,data!$C$41*D371,0)</f>
        <v>0</v>
      </c>
      <c r="G371" s="334" t="s">
        <v>127</v>
      </c>
      <c r="H371" s="299">
        <f>IF($E371=1,IF($D371&lt;15,VLOOKUP(G371,data!$B$3:$E$32,2,0)*$D371,(VLOOKUP(G371,data!$B$3:$E$32,2,0)*14)+(VLOOKUP(G371,data!$B$3:$E$32,3,0))*($D371-14)),0)</f>
        <v>0</v>
      </c>
      <c r="I371" s="334" t="s">
        <v>127</v>
      </c>
      <c r="J371" s="299">
        <f>IF($E371=1,VLOOKUP(I371,data!$B$35:$D$39,2,0),0)</f>
        <v>0</v>
      </c>
      <c r="K371" s="300">
        <f>IF(AND(H371&lt;&gt;0,J371&lt;&gt;0)=FALSE,0,data!$C$43)</f>
        <v>0</v>
      </c>
      <c r="L371" s="338">
        <f t="shared" si="23"/>
        <v>0</v>
      </c>
      <c r="M371" s="293">
        <f t="shared" si="27"/>
        <v>0</v>
      </c>
      <c r="N371" s="293">
        <f t="shared" si="25"/>
        <v>0</v>
      </c>
      <c r="O371" s="293">
        <f t="shared" si="26"/>
        <v>0</v>
      </c>
      <c r="P371" s="296"/>
    </row>
    <row r="372" spans="1:16" ht="26.55" hidden="1" customHeight="1" x14ac:dyDescent="0.3">
      <c r="A372" s="301"/>
      <c r="B372" s="290" t="s">
        <v>494</v>
      </c>
      <c r="C372" s="291"/>
      <c r="D372" s="297"/>
      <c r="E372" s="293">
        <f t="shared" si="24"/>
        <v>0</v>
      </c>
      <c r="F372" s="298">
        <f>IF(E372=1,data!$C$41*D372,0)</f>
        <v>0</v>
      </c>
      <c r="G372" s="334" t="s">
        <v>127</v>
      </c>
      <c r="H372" s="299">
        <f>IF($E372=1,IF($D372&lt;15,VLOOKUP(G372,data!$B$3:$E$32,2,0)*$D372,(VLOOKUP(G372,data!$B$3:$E$32,2,0)*14)+(VLOOKUP(G372,data!$B$3:$E$32,3,0))*($D372-14)),0)</f>
        <v>0</v>
      </c>
      <c r="I372" s="334" t="s">
        <v>127</v>
      </c>
      <c r="J372" s="299">
        <f>IF($E372=1,VLOOKUP(I372,data!$B$35:$D$39,2,0),0)</f>
        <v>0</v>
      </c>
      <c r="K372" s="300">
        <f>IF(AND(H372&lt;&gt;0,J372&lt;&gt;0)=FALSE,0,data!$C$43)</f>
        <v>0</v>
      </c>
      <c r="L372" s="338">
        <f t="shared" si="23"/>
        <v>0</v>
      </c>
      <c r="M372" s="293">
        <f t="shared" si="27"/>
        <v>0</v>
      </c>
      <c r="N372" s="293">
        <f t="shared" si="25"/>
        <v>0</v>
      </c>
      <c r="O372" s="293">
        <f t="shared" si="26"/>
        <v>0</v>
      </c>
      <c r="P372" s="296"/>
    </row>
    <row r="373" spans="1:16" ht="26.55" hidden="1" customHeight="1" x14ac:dyDescent="0.3">
      <c r="A373" s="301"/>
      <c r="B373" s="290" t="s">
        <v>495</v>
      </c>
      <c r="C373" s="291"/>
      <c r="D373" s="297"/>
      <c r="E373" s="293">
        <f t="shared" si="24"/>
        <v>0</v>
      </c>
      <c r="F373" s="298">
        <f>IF(E373=1,data!$C$41*D373,0)</f>
        <v>0</v>
      </c>
      <c r="G373" s="334" t="s">
        <v>127</v>
      </c>
      <c r="H373" s="299">
        <f>IF($E373=1,IF($D373&lt;15,VLOOKUP(G373,data!$B$3:$E$32,2,0)*$D373,(VLOOKUP(G373,data!$B$3:$E$32,2,0)*14)+(VLOOKUP(G373,data!$B$3:$E$32,3,0))*($D373-14)),0)</f>
        <v>0</v>
      </c>
      <c r="I373" s="334" t="s">
        <v>127</v>
      </c>
      <c r="J373" s="299">
        <f>IF($E373=1,VLOOKUP(I373,data!$B$35:$D$39,2,0),0)</f>
        <v>0</v>
      </c>
      <c r="K373" s="300">
        <f>IF(AND(H373&lt;&gt;0,J373&lt;&gt;0)=FALSE,0,data!$C$43)</f>
        <v>0</v>
      </c>
      <c r="L373" s="338">
        <f t="shared" si="23"/>
        <v>0</v>
      </c>
      <c r="M373" s="293">
        <f t="shared" si="27"/>
        <v>0</v>
      </c>
      <c r="N373" s="293">
        <f t="shared" si="25"/>
        <v>0</v>
      </c>
      <c r="O373" s="293">
        <f t="shared" si="26"/>
        <v>0</v>
      </c>
      <c r="P373" s="296"/>
    </row>
    <row r="374" spans="1:16" ht="26.55" hidden="1" customHeight="1" x14ac:dyDescent="0.3">
      <c r="A374" s="301"/>
      <c r="B374" s="290" t="s">
        <v>496</v>
      </c>
      <c r="C374" s="291"/>
      <c r="D374" s="297"/>
      <c r="E374" s="293">
        <f t="shared" si="24"/>
        <v>0</v>
      </c>
      <c r="F374" s="298">
        <f>IF(E374=1,data!$C$41*D374,0)</f>
        <v>0</v>
      </c>
      <c r="G374" s="334" t="s">
        <v>127</v>
      </c>
      <c r="H374" s="299">
        <f>IF($E374=1,IF($D374&lt;15,VLOOKUP(G374,data!$B$3:$E$32,2,0)*$D374,(VLOOKUP(G374,data!$B$3:$E$32,2,0)*14)+(VLOOKUP(G374,data!$B$3:$E$32,3,0))*($D374-14)),0)</f>
        <v>0</v>
      </c>
      <c r="I374" s="334" t="s">
        <v>127</v>
      </c>
      <c r="J374" s="299">
        <f>IF($E374=1,VLOOKUP(I374,data!$B$35:$D$39,2,0),0)</f>
        <v>0</v>
      </c>
      <c r="K374" s="300">
        <f>IF(AND(H374&lt;&gt;0,J374&lt;&gt;0)=FALSE,0,data!$C$43)</f>
        <v>0</v>
      </c>
      <c r="L374" s="338">
        <f t="shared" si="23"/>
        <v>0</v>
      </c>
      <c r="M374" s="293">
        <f t="shared" si="27"/>
        <v>0</v>
      </c>
      <c r="N374" s="293">
        <f t="shared" si="25"/>
        <v>0</v>
      </c>
      <c r="O374" s="293">
        <f t="shared" si="26"/>
        <v>0</v>
      </c>
      <c r="P374" s="296"/>
    </row>
    <row r="375" spans="1:16" ht="26.55" hidden="1" customHeight="1" x14ac:dyDescent="0.3">
      <c r="A375" s="301"/>
      <c r="B375" s="290" t="s">
        <v>497</v>
      </c>
      <c r="C375" s="291"/>
      <c r="D375" s="297"/>
      <c r="E375" s="293">
        <f t="shared" si="24"/>
        <v>0</v>
      </c>
      <c r="F375" s="298">
        <f>IF(E375=1,data!$C$41*D375,0)</f>
        <v>0</v>
      </c>
      <c r="G375" s="334" t="s">
        <v>127</v>
      </c>
      <c r="H375" s="299">
        <f>IF($E375=1,IF($D375&lt;15,VLOOKUP(G375,data!$B$3:$E$32,2,0)*$D375,(VLOOKUP(G375,data!$B$3:$E$32,2,0)*14)+(VLOOKUP(G375,data!$B$3:$E$32,3,0))*($D375-14)),0)</f>
        <v>0</v>
      </c>
      <c r="I375" s="334" t="s">
        <v>127</v>
      </c>
      <c r="J375" s="299">
        <f>IF($E375=1,VLOOKUP(I375,data!$B$35:$D$39,2,0),0)</f>
        <v>0</v>
      </c>
      <c r="K375" s="300">
        <f>IF(AND(H375&lt;&gt;0,J375&lt;&gt;0)=FALSE,0,data!$C$43)</f>
        <v>0</v>
      </c>
      <c r="L375" s="338">
        <f t="shared" si="23"/>
        <v>0</v>
      </c>
      <c r="M375" s="293">
        <f t="shared" si="27"/>
        <v>0</v>
      </c>
      <c r="N375" s="293">
        <f t="shared" si="25"/>
        <v>0</v>
      </c>
      <c r="O375" s="293">
        <f t="shared" si="26"/>
        <v>0</v>
      </c>
      <c r="P375" s="296"/>
    </row>
    <row r="376" spans="1:16" ht="26.55" hidden="1" customHeight="1" x14ac:dyDescent="0.3">
      <c r="A376" s="301"/>
      <c r="B376" s="290" t="s">
        <v>498</v>
      </c>
      <c r="C376" s="291"/>
      <c r="D376" s="297"/>
      <c r="E376" s="293">
        <f t="shared" si="24"/>
        <v>0</v>
      </c>
      <c r="F376" s="298">
        <f>IF(E376=1,data!$C$41*D376,0)</f>
        <v>0</v>
      </c>
      <c r="G376" s="334" t="s">
        <v>127</v>
      </c>
      <c r="H376" s="299">
        <f>IF($E376=1,IF($D376&lt;15,VLOOKUP(G376,data!$B$3:$E$32,2,0)*$D376,(VLOOKUP(G376,data!$B$3:$E$32,2,0)*14)+(VLOOKUP(G376,data!$B$3:$E$32,3,0))*($D376-14)),0)</f>
        <v>0</v>
      </c>
      <c r="I376" s="334" t="s">
        <v>127</v>
      </c>
      <c r="J376" s="299">
        <f>IF($E376=1,VLOOKUP(I376,data!$B$35:$D$39,2,0),0)</f>
        <v>0</v>
      </c>
      <c r="K376" s="300">
        <f>IF(AND(H376&lt;&gt;0,J376&lt;&gt;0)=FALSE,0,data!$C$43)</f>
        <v>0</v>
      </c>
      <c r="L376" s="338">
        <f t="shared" si="23"/>
        <v>0</v>
      </c>
      <c r="M376" s="293">
        <f t="shared" si="27"/>
        <v>0</v>
      </c>
      <c r="N376" s="293">
        <f t="shared" si="25"/>
        <v>0</v>
      </c>
      <c r="O376" s="293">
        <f t="shared" si="26"/>
        <v>0</v>
      </c>
      <c r="P376" s="296"/>
    </row>
    <row r="377" spans="1:16" ht="26.55" hidden="1" customHeight="1" x14ac:dyDescent="0.3">
      <c r="A377" s="301"/>
      <c r="B377" s="290" t="s">
        <v>499</v>
      </c>
      <c r="C377" s="291"/>
      <c r="D377" s="297"/>
      <c r="E377" s="293">
        <f t="shared" si="24"/>
        <v>0</v>
      </c>
      <c r="F377" s="298">
        <f>IF(E377=1,data!$C$41*D377,0)</f>
        <v>0</v>
      </c>
      <c r="G377" s="334" t="s">
        <v>127</v>
      </c>
      <c r="H377" s="299">
        <f>IF($E377=1,IF($D377&lt;15,VLOOKUP(G377,data!$B$3:$E$32,2,0)*$D377,(VLOOKUP(G377,data!$B$3:$E$32,2,0)*14)+(VLOOKUP(G377,data!$B$3:$E$32,3,0))*($D377-14)),0)</f>
        <v>0</v>
      </c>
      <c r="I377" s="334" t="s">
        <v>127</v>
      </c>
      <c r="J377" s="299">
        <f>IF($E377=1,VLOOKUP(I377,data!$B$35:$D$39,2,0),0)</f>
        <v>0</v>
      </c>
      <c r="K377" s="300">
        <f>IF(AND(H377&lt;&gt;0,J377&lt;&gt;0)=FALSE,0,data!$C$43)</f>
        <v>0</v>
      </c>
      <c r="L377" s="338">
        <f t="shared" si="23"/>
        <v>0</v>
      </c>
      <c r="M377" s="293">
        <f t="shared" si="27"/>
        <v>0</v>
      </c>
      <c r="N377" s="293">
        <f t="shared" si="25"/>
        <v>0</v>
      </c>
      <c r="O377" s="293">
        <f t="shared" si="26"/>
        <v>0</v>
      </c>
      <c r="P377" s="296"/>
    </row>
    <row r="378" spans="1:16" ht="26.55" hidden="1" customHeight="1" x14ac:dyDescent="0.3">
      <c r="A378" s="301"/>
      <c r="B378" s="290" t="s">
        <v>500</v>
      </c>
      <c r="C378" s="291"/>
      <c r="D378" s="297"/>
      <c r="E378" s="293">
        <f t="shared" si="24"/>
        <v>0</v>
      </c>
      <c r="F378" s="298">
        <f>IF(E378=1,data!$C$41*D378,0)</f>
        <v>0</v>
      </c>
      <c r="G378" s="334" t="s">
        <v>127</v>
      </c>
      <c r="H378" s="299">
        <f>IF($E378=1,IF($D378&lt;15,VLOOKUP(G378,data!$B$3:$E$32,2,0)*$D378,(VLOOKUP(G378,data!$B$3:$E$32,2,0)*14)+(VLOOKUP(G378,data!$B$3:$E$32,3,0))*($D378-14)),0)</f>
        <v>0</v>
      </c>
      <c r="I378" s="334" t="s">
        <v>127</v>
      </c>
      <c r="J378" s="299">
        <f>IF($E378=1,VLOOKUP(I378,data!$B$35:$D$39,2,0),0)</f>
        <v>0</v>
      </c>
      <c r="K378" s="300">
        <f>IF(AND(H378&lt;&gt;0,J378&lt;&gt;0)=FALSE,0,data!$C$43)</f>
        <v>0</v>
      </c>
      <c r="L378" s="338">
        <f t="shared" si="23"/>
        <v>0</v>
      </c>
      <c r="M378" s="293">
        <f t="shared" si="27"/>
        <v>0</v>
      </c>
      <c r="N378" s="293">
        <f t="shared" si="25"/>
        <v>0</v>
      </c>
      <c r="O378" s="293">
        <f t="shared" si="26"/>
        <v>0</v>
      </c>
      <c r="P378" s="296"/>
    </row>
    <row r="379" spans="1:16" ht="26.55" hidden="1" customHeight="1" x14ac:dyDescent="0.3">
      <c r="A379" s="301"/>
      <c r="B379" s="290" t="s">
        <v>501</v>
      </c>
      <c r="C379" s="291"/>
      <c r="D379" s="297"/>
      <c r="E379" s="293">
        <f t="shared" si="24"/>
        <v>0</v>
      </c>
      <c r="F379" s="298">
        <f>IF(E379=1,data!$C$41*D379,0)</f>
        <v>0</v>
      </c>
      <c r="G379" s="334" t="s">
        <v>127</v>
      </c>
      <c r="H379" s="299">
        <f>IF($E379=1,IF($D379&lt;15,VLOOKUP(G379,data!$B$3:$E$32,2,0)*$D379,(VLOOKUP(G379,data!$B$3:$E$32,2,0)*14)+(VLOOKUP(G379,data!$B$3:$E$32,3,0))*($D379-14)),0)</f>
        <v>0</v>
      </c>
      <c r="I379" s="334" t="s">
        <v>127</v>
      </c>
      <c r="J379" s="299">
        <f>IF($E379=1,VLOOKUP(I379,data!$B$35:$D$39,2,0),0)</f>
        <v>0</v>
      </c>
      <c r="K379" s="300">
        <f>IF(AND(H379&lt;&gt;0,J379&lt;&gt;0)=FALSE,0,data!$C$43)</f>
        <v>0</v>
      </c>
      <c r="L379" s="338">
        <f t="shared" si="23"/>
        <v>0</v>
      </c>
      <c r="M379" s="293">
        <f t="shared" si="27"/>
        <v>0</v>
      </c>
      <c r="N379" s="293">
        <f t="shared" si="25"/>
        <v>0</v>
      </c>
      <c r="O379" s="293">
        <f t="shared" si="26"/>
        <v>0</v>
      </c>
      <c r="P379" s="296"/>
    </row>
    <row r="380" spans="1:16" ht="26.55" hidden="1" customHeight="1" x14ac:dyDescent="0.3">
      <c r="A380" s="301"/>
      <c r="B380" s="290" t="s">
        <v>502</v>
      </c>
      <c r="C380" s="291"/>
      <c r="D380" s="297"/>
      <c r="E380" s="293">
        <f t="shared" si="24"/>
        <v>0</v>
      </c>
      <c r="F380" s="298">
        <f>IF(E380=1,data!$C$41*D380,0)</f>
        <v>0</v>
      </c>
      <c r="G380" s="334" t="s">
        <v>127</v>
      </c>
      <c r="H380" s="299">
        <f>IF($E380=1,IF($D380&lt;15,VLOOKUP(G380,data!$B$3:$E$32,2,0)*$D380,(VLOOKUP(G380,data!$B$3:$E$32,2,0)*14)+(VLOOKUP(G380,data!$B$3:$E$32,3,0))*($D380-14)),0)</f>
        <v>0</v>
      </c>
      <c r="I380" s="334" t="s">
        <v>127</v>
      </c>
      <c r="J380" s="299">
        <f>IF($E380=1,VLOOKUP(I380,data!$B$35:$D$39,2,0),0)</f>
        <v>0</v>
      </c>
      <c r="K380" s="300">
        <f>IF(AND(H380&lt;&gt;0,J380&lt;&gt;0)=FALSE,0,data!$C$43)</f>
        <v>0</v>
      </c>
      <c r="L380" s="338">
        <f t="shared" si="23"/>
        <v>0</v>
      </c>
      <c r="M380" s="293">
        <f t="shared" si="27"/>
        <v>0</v>
      </c>
      <c r="N380" s="293">
        <f t="shared" si="25"/>
        <v>0</v>
      </c>
      <c r="O380" s="293">
        <f t="shared" si="26"/>
        <v>0</v>
      </c>
      <c r="P380" s="296"/>
    </row>
    <row r="381" spans="1:16" ht="26.55" hidden="1" customHeight="1" x14ac:dyDescent="0.3">
      <c r="A381" s="301"/>
      <c r="B381" s="290" t="s">
        <v>503</v>
      </c>
      <c r="C381" s="291"/>
      <c r="D381" s="297"/>
      <c r="E381" s="293">
        <f t="shared" si="24"/>
        <v>0</v>
      </c>
      <c r="F381" s="298">
        <f>IF(E381=1,data!$C$41*D381,0)</f>
        <v>0</v>
      </c>
      <c r="G381" s="334" t="s">
        <v>127</v>
      </c>
      <c r="H381" s="299">
        <f>IF($E381=1,IF($D381&lt;15,VLOOKUP(G381,data!$B$3:$E$32,2,0)*$D381,(VLOOKUP(G381,data!$B$3:$E$32,2,0)*14)+(VLOOKUP(G381,data!$B$3:$E$32,3,0))*($D381-14)),0)</f>
        <v>0</v>
      </c>
      <c r="I381" s="334" t="s">
        <v>127</v>
      </c>
      <c r="J381" s="299">
        <f>IF($E381=1,VLOOKUP(I381,data!$B$35:$D$39,2,0),0)</f>
        <v>0</v>
      </c>
      <c r="K381" s="300">
        <f>IF(AND(H381&lt;&gt;0,J381&lt;&gt;0)=FALSE,0,data!$C$43)</f>
        <v>0</v>
      </c>
      <c r="L381" s="338">
        <f t="shared" si="23"/>
        <v>0</v>
      </c>
      <c r="M381" s="293">
        <f t="shared" si="27"/>
        <v>0</v>
      </c>
      <c r="N381" s="293">
        <f t="shared" si="25"/>
        <v>0</v>
      </c>
      <c r="O381" s="293">
        <f t="shared" si="26"/>
        <v>0</v>
      </c>
      <c r="P381" s="296"/>
    </row>
    <row r="382" spans="1:16" ht="26.55" hidden="1" customHeight="1" x14ac:dyDescent="0.3">
      <c r="A382" s="301"/>
      <c r="B382" s="290" t="s">
        <v>504</v>
      </c>
      <c r="C382" s="291"/>
      <c r="D382" s="297"/>
      <c r="E382" s="293">
        <f t="shared" si="24"/>
        <v>0</v>
      </c>
      <c r="F382" s="298">
        <f>IF(E382=1,data!$C$41*D382,0)</f>
        <v>0</v>
      </c>
      <c r="G382" s="334" t="s">
        <v>127</v>
      </c>
      <c r="H382" s="299">
        <f>IF($E382=1,IF($D382&lt;15,VLOOKUP(G382,data!$B$3:$E$32,2,0)*$D382,(VLOOKUP(G382,data!$B$3:$E$32,2,0)*14)+(VLOOKUP(G382,data!$B$3:$E$32,3,0))*($D382-14)),0)</f>
        <v>0</v>
      </c>
      <c r="I382" s="334" t="s">
        <v>127</v>
      </c>
      <c r="J382" s="299">
        <f>IF($E382=1,VLOOKUP(I382,data!$B$35:$D$39,2,0),0)</f>
        <v>0</v>
      </c>
      <c r="K382" s="300">
        <f>IF(AND(H382&lt;&gt;0,J382&lt;&gt;0)=FALSE,0,data!$C$43)</f>
        <v>0</v>
      </c>
      <c r="L382" s="338">
        <f t="shared" si="23"/>
        <v>0</v>
      </c>
      <c r="M382" s="293">
        <f t="shared" si="27"/>
        <v>0</v>
      </c>
      <c r="N382" s="293">
        <f t="shared" si="25"/>
        <v>0</v>
      </c>
      <c r="O382" s="293">
        <f t="shared" si="26"/>
        <v>0</v>
      </c>
      <c r="P382" s="296"/>
    </row>
    <row r="383" spans="1:16" ht="26.55" hidden="1" customHeight="1" x14ac:dyDescent="0.3">
      <c r="A383" s="301"/>
      <c r="B383" s="290" t="s">
        <v>505</v>
      </c>
      <c r="C383" s="291"/>
      <c r="D383" s="297"/>
      <c r="E383" s="293">
        <f t="shared" si="24"/>
        <v>0</v>
      </c>
      <c r="F383" s="298">
        <f>IF(E383=1,data!$C$41*D383,0)</f>
        <v>0</v>
      </c>
      <c r="G383" s="334" t="s">
        <v>127</v>
      </c>
      <c r="H383" s="299">
        <f>IF($E383=1,IF($D383&lt;15,VLOOKUP(G383,data!$B$3:$E$32,2,0)*$D383,(VLOOKUP(G383,data!$B$3:$E$32,2,0)*14)+(VLOOKUP(G383,data!$B$3:$E$32,3,0))*($D383-14)),0)</f>
        <v>0</v>
      </c>
      <c r="I383" s="334" t="s">
        <v>127</v>
      </c>
      <c r="J383" s="299">
        <f>IF($E383=1,VLOOKUP(I383,data!$B$35:$D$39,2,0),0)</f>
        <v>0</v>
      </c>
      <c r="K383" s="300">
        <f>IF(AND(H383&lt;&gt;0,J383&lt;&gt;0)=FALSE,0,data!$C$43)</f>
        <v>0</v>
      </c>
      <c r="L383" s="338">
        <f t="shared" si="23"/>
        <v>0</v>
      </c>
      <c r="M383" s="293">
        <f t="shared" si="27"/>
        <v>0</v>
      </c>
      <c r="N383" s="293">
        <f t="shared" si="25"/>
        <v>0</v>
      </c>
      <c r="O383" s="293">
        <f t="shared" si="26"/>
        <v>0</v>
      </c>
      <c r="P383" s="296"/>
    </row>
    <row r="384" spans="1:16" ht="26.55" hidden="1" customHeight="1" x14ac:dyDescent="0.3">
      <c r="A384" s="301"/>
      <c r="B384" s="290" t="s">
        <v>506</v>
      </c>
      <c r="C384" s="291"/>
      <c r="D384" s="297"/>
      <c r="E384" s="293">
        <f t="shared" si="24"/>
        <v>0</v>
      </c>
      <c r="F384" s="298">
        <f>IF(E384=1,data!$C$41*D384,0)</f>
        <v>0</v>
      </c>
      <c r="G384" s="334" t="s">
        <v>127</v>
      </c>
      <c r="H384" s="299">
        <f>IF($E384=1,IF($D384&lt;15,VLOOKUP(G384,data!$B$3:$E$32,2,0)*$D384,(VLOOKUP(G384,data!$B$3:$E$32,2,0)*14)+(VLOOKUP(G384,data!$B$3:$E$32,3,0))*($D384-14)),0)</f>
        <v>0</v>
      </c>
      <c r="I384" s="334" t="s">
        <v>127</v>
      </c>
      <c r="J384" s="299">
        <f>IF($E384=1,VLOOKUP(I384,data!$B$35:$D$39,2,0),0)</f>
        <v>0</v>
      </c>
      <c r="K384" s="300">
        <f>IF(AND(H384&lt;&gt;0,J384&lt;&gt;0)=FALSE,0,data!$C$43)</f>
        <v>0</v>
      </c>
      <c r="L384" s="338">
        <f t="shared" si="23"/>
        <v>0</v>
      </c>
      <c r="M384" s="293">
        <f t="shared" si="27"/>
        <v>0</v>
      </c>
      <c r="N384" s="293">
        <f t="shared" si="25"/>
        <v>0</v>
      </c>
      <c r="O384" s="293">
        <f t="shared" si="26"/>
        <v>0</v>
      </c>
      <c r="P384" s="296"/>
    </row>
    <row r="385" spans="1:16" ht="26.55" hidden="1" customHeight="1" x14ac:dyDescent="0.3">
      <c r="A385" s="301"/>
      <c r="B385" s="290" t="s">
        <v>507</v>
      </c>
      <c r="C385" s="291"/>
      <c r="D385" s="297"/>
      <c r="E385" s="293">
        <f t="shared" si="24"/>
        <v>0</v>
      </c>
      <c r="F385" s="298">
        <f>IF(E385=1,data!$C$41*D385,0)</f>
        <v>0</v>
      </c>
      <c r="G385" s="334" t="s">
        <v>127</v>
      </c>
      <c r="H385" s="299">
        <f>IF($E385=1,IF($D385&lt;15,VLOOKUP(G385,data!$B$3:$E$32,2,0)*$D385,(VLOOKUP(G385,data!$B$3:$E$32,2,0)*14)+(VLOOKUP(G385,data!$B$3:$E$32,3,0))*($D385-14)),0)</f>
        <v>0</v>
      </c>
      <c r="I385" s="334" t="s">
        <v>127</v>
      </c>
      <c r="J385" s="299">
        <f>IF($E385=1,VLOOKUP(I385,data!$B$35:$D$39,2,0),0)</f>
        <v>0</v>
      </c>
      <c r="K385" s="300">
        <f>IF(AND(H385&lt;&gt;0,J385&lt;&gt;0)=FALSE,0,data!$C$43)</f>
        <v>0</v>
      </c>
      <c r="L385" s="338">
        <f t="shared" si="23"/>
        <v>0</v>
      </c>
      <c r="M385" s="293">
        <f t="shared" si="27"/>
        <v>0</v>
      </c>
      <c r="N385" s="293">
        <f t="shared" si="25"/>
        <v>0</v>
      </c>
      <c r="O385" s="293">
        <f t="shared" si="26"/>
        <v>0</v>
      </c>
      <c r="P385" s="296"/>
    </row>
    <row r="386" spans="1:16" ht="26.55" hidden="1" customHeight="1" x14ac:dyDescent="0.3">
      <c r="A386" s="301"/>
      <c r="B386" s="290" t="s">
        <v>508</v>
      </c>
      <c r="C386" s="291"/>
      <c r="D386" s="297"/>
      <c r="E386" s="293">
        <f t="shared" si="24"/>
        <v>0</v>
      </c>
      <c r="F386" s="298">
        <f>IF(E386=1,data!$C$41*D386,0)</f>
        <v>0</v>
      </c>
      <c r="G386" s="334" t="s">
        <v>127</v>
      </c>
      <c r="H386" s="299">
        <f>IF($E386=1,IF($D386&lt;15,VLOOKUP(G386,data!$B$3:$E$32,2,0)*$D386,(VLOOKUP(G386,data!$B$3:$E$32,2,0)*14)+(VLOOKUP(G386,data!$B$3:$E$32,3,0))*($D386-14)),0)</f>
        <v>0</v>
      </c>
      <c r="I386" s="334" t="s">
        <v>127</v>
      </c>
      <c r="J386" s="299">
        <f>IF($E386=1,VLOOKUP(I386,data!$B$35:$D$39,2,0),0)</f>
        <v>0</v>
      </c>
      <c r="K386" s="300">
        <f>IF(AND(H386&lt;&gt;0,J386&lt;&gt;0)=FALSE,0,data!$C$43)</f>
        <v>0</v>
      </c>
      <c r="L386" s="338">
        <f t="shared" si="23"/>
        <v>0</v>
      </c>
      <c r="M386" s="293">
        <f t="shared" si="27"/>
        <v>0</v>
      </c>
      <c r="N386" s="293">
        <f t="shared" si="25"/>
        <v>0</v>
      </c>
      <c r="O386" s="293">
        <f t="shared" si="26"/>
        <v>0</v>
      </c>
      <c r="P386" s="296"/>
    </row>
    <row r="387" spans="1:16" ht="26.55" hidden="1" customHeight="1" x14ac:dyDescent="0.3">
      <c r="A387" s="301"/>
      <c r="B387" s="290" t="s">
        <v>509</v>
      </c>
      <c r="C387" s="291"/>
      <c r="D387" s="297"/>
      <c r="E387" s="293">
        <f t="shared" si="24"/>
        <v>0</v>
      </c>
      <c r="F387" s="298">
        <f>IF(E387=1,data!$C$41*D387,0)</f>
        <v>0</v>
      </c>
      <c r="G387" s="334" t="s">
        <v>127</v>
      </c>
      <c r="H387" s="299">
        <f>IF($E387=1,IF($D387&lt;15,VLOOKUP(G387,data!$B$3:$E$32,2,0)*$D387,(VLOOKUP(G387,data!$B$3:$E$32,2,0)*14)+(VLOOKUP(G387,data!$B$3:$E$32,3,0))*($D387-14)),0)</f>
        <v>0</v>
      </c>
      <c r="I387" s="334" t="s">
        <v>127</v>
      </c>
      <c r="J387" s="299">
        <f>IF($E387=1,VLOOKUP(I387,data!$B$35:$D$39,2,0),0)</f>
        <v>0</v>
      </c>
      <c r="K387" s="300">
        <f>IF(AND(H387&lt;&gt;0,J387&lt;&gt;0)=FALSE,0,data!$C$43)</f>
        <v>0</v>
      </c>
      <c r="L387" s="338">
        <f t="shared" si="23"/>
        <v>0</v>
      </c>
      <c r="M387" s="293">
        <f t="shared" si="27"/>
        <v>0</v>
      </c>
      <c r="N387" s="293">
        <f t="shared" si="25"/>
        <v>0</v>
      </c>
      <c r="O387" s="293">
        <f t="shared" si="26"/>
        <v>0</v>
      </c>
      <c r="P387" s="296"/>
    </row>
    <row r="388" spans="1:16" ht="26.55" hidden="1" customHeight="1" x14ac:dyDescent="0.3">
      <c r="A388" s="301"/>
      <c r="B388" s="290" t="s">
        <v>510</v>
      </c>
      <c r="C388" s="291"/>
      <c r="D388" s="297"/>
      <c r="E388" s="293">
        <f t="shared" si="24"/>
        <v>0</v>
      </c>
      <c r="F388" s="298">
        <f>IF(E388=1,data!$C$41*D388,0)</f>
        <v>0</v>
      </c>
      <c r="G388" s="334" t="s">
        <v>127</v>
      </c>
      <c r="H388" s="299">
        <f>IF($E388=1,IF($D388&lt;15,VLOOKUP(G388,data!$B$3:$E$32,2,0)*$D388,(VLOOKUP(G388,data!$B$3:$E$32,2,0)*14)+(VLOOKUP(G388,data!$B$3:$E$32,3,0))*($D388-14)),0)</f>
        <v>0</v>
      </c>
      <c r="I388" s="334" t="s">
        <v>127</v>
      </c>
      <c r="J388" s="299">
        <f>IF($E388=1,VLOOKUP(I388,data!$B$35:$D$39,2,0),0)</f>
        <v>0</v>
      </c>
      <c r="K388" s="300">
        <f>IF(AND(H388&lt;&gt;0,J388&lt;&gt;0)=FALSE,0,data!$C$43)</f>
        <v>0</v>
      </c>
      <c r="L388" s="338">
        <f t="shared" si="23"/>
        <v>0</v>
      </c>
      <c r="M388" s="293">
        <f t="shared" si="27"/>
        <v>0</v>
      </c>
      <c r="N388" s="293">
        <f t="shared" si="25"/>
        <v>0</v>
      </c>
      <c r="O388" s="293">
        <f t="shared" si="26"/>
        <v>0</v>
      </c>
      <c r="P388" s="296"/>
    </row>
    <row r="389" spans="1:16" ht="26.55" hidden="1" customHeight="1" x14ac:dyDescent="0.3">
      <c r="A389" s="301"/>
      <c r="B389" s="290" t="s">
        <v>511</v>
      </c>
      <c r="C389" s="291"/>
      <c r="D389" s="297"/>
      <c r="E389" s="293">
        <f t="shared" si="24"/>
        <v>0</v>
      </c>
      <c r="F389" s="298">
        <f>IF(E389=1,data!$C$41*D389,0)</f>
        <v>0</v>
      </c>
      <c r="G389" s="334" t="s">
        <v>127</v>
      </c>
      <c r="H389" s="299">
        <f>IF($E389=1,IF($D389&lt;15,VLOOKUP(G389,data!$B$3:$E$32,2,0)*$D389,(VLOOKUP(G389,data!$B$3:$E$32,2,0)*14)+(VLOOKUP(G389,data!$B$3:$E$32,3,0))*($D389-14)),0)</f>
        <v>0</v>
      </c>
      <c r="I389" s="334" t="s">
        <v>127</v>
      </c>
      <c r="J389" s="299">
        <f>IF($E389=1,VLOOKUP(I389,data!$B$35:$D$39,2,0),0)</f>
        <v>0</v>
      </c>
      <c r="K389" s="300">
        <f>IF(AND(H389&lt;&gt;0,J389&lt;&gt;0)=FALSE,0,data!$C$43)</f>
        <v>0</v>
      </c>
      <c r="L389" s="338">
        <f t="shared" si="23"/>
        <v>0</v>
      </c>
      <c r="M389" s="293">
        <f t="shared" si="27"/>
        <v>0</v>
      </c>
      <c r="N389" s="293">
        <f t="shared" si="25"/>
        <v>0</v>
      </c>
      <c r="O389" s="293">
        <f t="shared" si="26"/>
        <v>0</v>
      </c>
      <c r="P389" s="296"/>
    </row>
    <row r="390" spans="1:16" ht="26.55" hidden="1" customHeight="1" x14ac:dyDescent="0.3">
      <c r="A390" s="301"/>
      <c r="B390" s="290" t="s">
        <v>512</v>
      </c>
      <c r="C390" s="291"/>
      <c r="D390" s="297"/>
      <c r="E390" s="293">
        <f t="shared" si="24"/>
        <v>0</v>
      </c>
      <c r="F390" s="298">
        <f>IF(E390=1,data!$C$41*D390,0)</f>
        <v>0</v>
      </c>
      <c r="G390" s="334" t="s">
        <v>127</v>
      </c>
      <c r="H390" s="299">
        <f>IF($E390=1,IF($D390&lt;15,VLOOKUP(G390,data!$B$3:$E$32,2,0)*$D390,(VLOOKUP(G390,data!$B$3:$E$32,2,0)*14)+(VLOOKUP(G390,data!$B$3:$E$32,3,0))*($D390-14)),0)</f>
        <v>0</v>
      </c>
      <c r="I390" s="334" t="s">
        <v>127</v>
      </c>
      <c r="J390" s="299">
        <f>IF($E390=1,VLOOKUP(I390,data!$B$35:$D$39,2,0),0)</f>
        <v>0</v>
      </c>
      <c r="K390" s="300">
        <f>IF(AND(H390&lt;&gt;0,J390&lt;&gt;0)=FALSE,0,data!$C$43)</f>
        <v>0</v>
      </c>
      <c r="L390" s="338">
        <f t="shared" si="23"/>
        <v>0</v>
      </c>
      <c r="M390" s="293">
        <f t="shared" si="27"/>
        <v>0</v>
      </c>
      <c r="N390" s="293">
        <f t="shared" si="25"/>
        <v>0</v>
      </c>
      <c r="O390" s="293">
        <f t="shared" si="26"/>
        <v>0</v>
      </c>
      <c r="P390" s="296"/>
    </row>
    <row r="391" spans="1:16" ht="26.55" hidden="1" customHeight="1" x14ac:dyDescent="0.3">
      <c r="A391" s="301"/>
      <c r="B391" s="290" t="s">
        <v>513</v>
      </c>
      <c r="C391" s="291"/>
      <c r="D391" s="297"/>
      <c r="E391" s="293">
        <f t="shared" si="24"/>
        <v>0</v>
      </c>
      <c r="F391" s="298">
        <f>IF(E391=1,data!$C$41*D391,0)</f>
        <v>0</v>
      </c>
      <c r="G391" s="334" t="s">
        <v>127</v>
      </c>
      <c r="H391" s="299">
        <f>IF($E391=1,IF($D391&lt;15,VLOOKUP(G391,data!$B$3:$E$32,2,0)*$D391,(VLOOKUP(G391,data!$B$3:$E$32,2,0)*14)+(VLOOKUP(G391,data!$B$3:$E$32,3,0))*($D391-14)),0)</f>
        <v>0</v>
      </c>
      <c r="I391" s="334" t="s">
        <v>127</v>
      </c>
      <c r="J391" s="299">
        <f>IF($E391=1,VLOOKUP(I391,data!$B$35:$D$39,2,0),0)</f>
        <v>0</v>
      </c>
      <c r="K391" s="300">
        <f>IF(AND(H391&lt;&gt;0,J391&lt;&gt;0)=FALSE,0,data!$C$43)</f>
        <v>0</v>
      </c>
      <c r="L391" s="338">
        <f t="shared" si="23"/>
        <v>0</v>
      </c>
      <c r="M391" s="293">
        <f t="shared" si="27"/>
        <v>0</v>
      </c>
      <c r="N391" s="293">
        <f t="shared" si="25"/>
        <v>0</v>
      </c>
      <c r="O391" s="293">
        <f t="shared" si="26"/>
        <v>0</v>
      </c>
      <c r="P391" s="296"/>
    </row>
    <row r="392" spans="1:16" ht="26.55" hidden="1" customHeight="1" x14ac:dyDescent="0.3">
      <c r="A392" s="301"/>
      <c r="B392" s="290" t="s">
        <v>514</v>
      </c>
      <c r="C392" s="291"/>
      <c r="D392" s="297"/>
      <c r="E392" s="293">
        <f t="shared" ref="E392:E455" si="28">IF(C392&gt;0,IF(D392&gt;0,1,0),0)</f>
        <v>0</v>
      </c>
      <c r="F392" s="298">
        <f>IF(E392=1,data!$C$41*D392,0)</f>
        <v>0</v>
      </c>
      <c r="G392" s="334" t="s">
        <v>127</v>
      </c>
      <c r="H392" s="299">
        <f>IF($E392=1,IF($D392&lt;15,VLOOKUP(G392,data!$B$3:$E$32,2,0)*$D392,(VLOOKUP(G392,data!$B$3:$E$32,2,0)*14)+(VLOOKUP(G392,data!$B$3:$E$32,3,0))*($D392-14)),0)</f>
        <v>0</v>
      </c>
      <c r="I392" s="334" t="s">
        <v>127</v>
      </c>
      <c r="J392" s="299">
        <f>IF($E392=1,VLOOKUP(I392,data!$B$35:$D$39,2,0),0)</f>
        <v>0</v>
      </c>
      <c r="K392" s="300">
        <f>IF(AND(H392&lt;&gt;0,J392&lt;&gt;0)=FALSE,0,data!$C$43)</f>
        <v>0</v>
      </c>
      <c r="L392" s="338">
        <f t="shared" si="23"/>
        <v>0</v>
      </c>
      <c r="M392" s="293">
        <f t="shared" si="27"/>
        <v>0</v>
      </c>
      <c r="N392" s="293">
        <f t="shared" ref="N392:N455" si="29">IF(M392=1,D392,0)</f>
        <v>0</v>
      </c>
      <c r="O392" s="293">
        <f t="shared" ref="O392:O455" si="30">IF(OR(G392="Spojené Království",G392="Norsko",G392="Island"),L392,0)</f>
        <v>0</v>
      </c>
      <c r="P392" s="296"/>
    </row>
    <row r="393" spans="1:16" ht="26.55" hidden="1" customHeight="1" x14ac:dyDescent="0.3">
      <c r="A393" s="301"/>
      <c r="B393" s="290" t="s">
        <v>515</v>
      </c>
      <c r="C393" s="291"/>
      <c r="D393" s="297"/>
      <c r="E393" s="293">
        <f t="shared" si="28"/>
        <v>0</v>
      </c>
      <c r="F393" s="298">
        <f>IF(E393=1,data!$C$41*D393,0)</f>
        <v>0</v>
      </c>
      <c r="G393" s="334" t="s">
        <v>127</v>
      </c>
      <c r="H393" s="299">
        <f>IF($E393=1,IF($D393&lt;15,VLOOKUP(G393,data!$B$3:$E$32,2,0)*$D393,(VLOOKUP(G393,data!$B$3:$E$32,2,0)*14)+(VLOOKUP(G393,data!$B$3:$E$32,3,0))*($D393-14)),0)</f>
        <v>0</v>
      </c>
      <c r="I393" s="334" t="s">
        <v>127</v>
      </c>
      <c r="J393" s="299">
        <f>IF($E393=1,VLOOKUP(I393,data!$B$35:$D$39,2,0),0)</f>
        <v>0</v>
      </c>
      <c r="K393" s="300">
        <f>IF(AND(H393&lt;&gt;0,J393&lt;&gt;0)=FALSE,0,data!$C$43)</f>
        <v>0</v>
      </c>
      <c r="L393" s="338">
        <f t="shared" si="23"/>
        <v>0</v>
      </c>
      <c r="M393" s="293">
        <f t="shared" si="27"/>
        <v>0</v>
      </c>
      <c r="N393" s="293">
        <f t="shared" si="29"/>
        <v>0</v>
      </c>
      <c r="O393" s="293">
        <f t="shared" si="30"/>
        <v>0</v>
      </c>
      <c r="P393" s="296"/>
    </row>
    <row r="394" spans="1:16" ht="26.55" hidden="1" customHeight="1" x14ac:dyDescent="0.3">
      <c r="A394" s="301"/>
      <c r="B394" s="290" t="s">
        <v>516</v>
      </c>
      <c r="C394" s="291"/>
      <c r="D394" s="297"/>
      <c r="E394" s="293">
        <f t="shared" si="28"/>
        <v>0</v>
      </c>
      <c r="F394" s="298">
        <f>IF(E394=1,data!$C$41*D394,0)</f>
        <v>0</v>
      </c>
      <c r="G394" s="334" t="s">
        <v>127</v>
      </c>
      <c r="H394" s="299">
        <f>IF($E394=1,IF($D394&lt;15,VLOOKUP(G394,data!$B$3:$E$32,2,0)*$D394,(VLOOKUP(G394,data!$B$3:$E$32,2,0)*14)+(VLOOKUP(G394,data!$B$3:$E$32,3,0))*($D394-14)),0)</f>
        <v>0</v>
      </c>
      <c r="I394" s="334" t="s">
        <v>127</v>
      </c>
      <c r="J394" s="299">
        <f>IF($E394=1,VLOOKUP(I394,data!$B$35:$D$39,2,0),0)</f>
        <v>0</v>
      </c>
      <c r="K394" s="300">
        <f>IF(AND(H394&lt;&gt;0,J394&lt;&gt;0)=FALSE,0,data!$C$43)</f>
        <v>0</v>
      </c>
      <c r="L394" s="338">
        <f t="shared" si="23"/>
        <v>0</v>
      </c>
      <c r="M394" s="293">
        <f t="shared" si="27"/>
        <v>0</v>
      </c>
      <c r="N394" s="293">
        <f t="shared" si="29"/>
        <v>0</v>
      </c>
      <c r="O394" s="293">
        <f t="shared" si="30"/>
        <v>0</v>
      </c>
      <c r="P394" s="296"/>
    </row>
    <row r="395" spans="1:16" ht="26.55" hidden="1" customHeight="1" x14ac:dyDescent="0.3">
      <c r="A395" s="301"/>
      <c r="B395" s="290" t="s">
        <v>517</v>
      </c>
      <c r="C395" s="291"/>
      <c r="D395" s="297"/>
      <c r="E395" s="293">
        <f t="shared" si="28"/>
        <v>0</v>
      </c>
      <c r="F395" s="298">
        <f>IF(E395=1,data!$C$41*D395,0)</f>
        <v>0</v>
      </c>
      <c r="G395" s="334" t="s">
        <v>127</v>
      </c>
      <c r="H395" s="299">
        <f>IF($E395=1,IF($D395&lt;15,VLOOKUP(G395,data!$B$3:$E$32,2,0)*$D395,(VLOOKUP(G395,data!$B$3:$E$32,2,0)*14)+(VLOOKUP(G395,data!$B$3:$E$32,3,0))*($D395-14)),0)</f>
        <v>0</v>
      </c>
      <c r="I395" s="334" t="s">
        <v>127</v>
      </c>
      <c r="J395" s="299">
        <f>IF($E395=1,VLOOKUP(I395,data!$B$35:$D$39,2,0),0)</f>
        <v>0</v>
      </c>
      <c r="K395" s="300">
        <f>IF(AND(H395&lt;&gt;0,J395&lt;&gt;0)=FALSE,0,data!$C$43)</f>
        <v>0</v>
      </c>
      <c r="L395" s="338">
        <f t="shared" si="23"/>
        <v>0</v>
      </c>
      <c r="M395" s="293">
        <f t="shared" si="27"/>
        <v>0</v>
      </c>
      <c r="N395" s="293">
        <f t="shared" si="29"/>
        <v>0</v>
      </c>
      <c r="O395" s="293">
        <f t="shared" si="30"/>
        <v>0</v>
      </c>
      <c r="P395" s="296"/>
    </row>
    <row r="396" spans="1:16" ht="26.55" hidden="1" customHeight="1" x14ac:dyDescent="0.3">
      <c r="A396" s="301"/>
      <c r="B396" s="290" t="s">
        <v>518</v>
      </c>
      <c r="C396" s="291"/>
      <c r="D396" s="297"/>
      <c r="E396" s="293">
        <f t="shared" si="28"/>
        <v>0</v>
      </c>
      <c r="F396" s="298">
        <f>IF(E396=1,data!$C$41*D396,0)</f>
        <v>0</v>
      </c>
      <c r="G396" s="334" t="s">
        <v>127</v>
      </c>
      <c r="H396" s="299">
        <f>IF($E396=1,IF($D396&lt;15,VLOOKUP(G396,data!$B$3:$E$32,2,0)*$D396,(VLOOKUP(G396,data!$B$3:$E$32,2,0)*14)+(VLOOKUP(G396,data!$B$3:$E$32,3,0))*($D396-14)),0)</f>
        <v>0</v>
      </c>
      <c r="I396" s="334" t="s">
        <v>127</v>
      </c>
      <c r="J396" s="299">
        <f>IF($E396=1,VLOOKUP(I396,data!$B$35:$D$39,2,0),0)</f>
        <v>0</v>
      </c>
      <c r="K396" s="300">
        <f>IF(AND(H396&lt;&gt;0,J396&lt;&gt;0)=FALSE,0,data!$C$43)</f>
        <v>0</v>
      </c>
      <c r="L396" s="338">
        <f t="shared" si="23"/>
        <v>0</v>
      </c>
      <c r="M396" s="293">
        <f t="shared" si="27"/>
        <v>0</v>
      </c>
      <c r="N396" s="293">
        <f t="shared" si="29"/>
        <v>0</v>
      </c>
      <c r="O396" s="293">
        <f t="shared" si="30"/>
        <v>0</v>
      </c>
      <c r="P396" s="296"/>
    </row>
    <row r="397" spans="1:16" ht="26.55" hidden="1" customHeight="1" x14ac:dyDescent="0.3">
      <c r="A397" s="301"/>
      <c r="B397" s="290" t="s">
        <v>519</v>
      </c>
      <c r="C397" s="291"/>
      <c r="D397" s="297"/>
      <c r="E397" s="293">
        <f t="shared" si="28"/>
        <v>0</v>
      </c>
      <c r="F397" s="298">
        <f>IF(E397=1,data!$C$41*D397,0)</f>
        <v>0</v>
      </c>
      <c r="G397" s="334" t="s">
        <v>127</v>
      </c>
      <c r="H397" s="299">
        <f>IF($E397=1,IF($D397&lt;15,VLOOKUP(G397,data!$B$3:$E$32,2,0)*$D397,(VLOOKUP(G397,data!$B$3:$E$32,2,0)*14)+(VLOOKUP(G397,data!$B$3:$E$32,3,0))*($D397-14)),0)</f>
        <v>0</v>
      </c>
      <c r="I397" s="334" t="s">
        <v>127</v>
      </c>
      <c r="J397" s="299">
        <f>IF($E397=1,VLOOKUP(I397,data!$B$35:$D$39,2,0),0)</f>
        <v>0</v>
      </c>
      <c r="K397" s="300">
        <f>IF(AND(H397&lt;&gt;0,J397&lt;&gt;0)=FALSE,0,data!$C$43)</f>
        <v>0</v>
      </c>
      <c r="L397" s="338">
        <f t="shared" si="23"/>
        <v>0</v>
      </c>
      <c r="M397" s="293">
        <f t="shared" si="27"/>
        <v>0</v>
      </c>
      <c r="N397" s="293">
        <f t="shared" si="29"/>
        <v>0</v>
      </c>
      <c r="O397" s="293">
        <f t="shared" si="30"/>
        <v>0</v>
      </c>
      <c r="P397" s="296"/>
    </row>
    <row r="398" spans="1:16" ht="26.55" hidden="1" customHeight="1" x14ac:dyDescent="0.3">
      <c r="A398" s="301"/>
      <c r="B398" s="290" t="s">
        <v>520</v>
      </c>
      <c r="C398" s="291"/>
      <c r="D398" s="297"/>
      <c r="E398" s="293">
        <f t="shared" si="28"/>
        <v>0</v>
      </c>
      <c r="F398" s="298">
        <f>IF(E398=1,data!$C$41*D398,0)</f>
        <v>0</v>
      </c>
      <c r="G398" s="334" t="s">
        <v>127</v>
      </c>
      <c r="H398" s="299">
        <f>IF($E398=1,IF($D398&lt;15,VLOOKUP(G398,data!$B$3:$E$32,2,0)*$D398,(VLOOKUP(G398,data!$B$3:$E$32,2,0)*14)+(VLOOKUP(G398,data!$B$3:$E$32,3,0))*($D398-14)),0)</f>
        <v>0</v>
      </c>
      <c r="I398" s="334" t="s">
        <v>127</v>
      </c>
      <c r="J398" s="299">
        <f>IF($E398=1,VLOOKUP(I398,data!$B$35:$D$39,2,0),0)</f>
        <v>0</v>
      </c>
      <c r="K398" s="300">
        <f>IF(AND(H398&lt;&gt;0,J398&lt;&gt;0)=FALSE,0,data!$C$43)</f>
        <v>0</v>
      </c>
      <c r="L398" s="338">
        <f t="shared" si="23"/>
        <v>0</v>
      </c>
      <c r="M398" s="293">
        <f t="shared" si="27"/>
        <v>0</v>
      </c>
      <c r="N398" s="293">
        <f t="shared" si="29"/>
        <v>0</v>
      </c>
      <c r="O398" s="293">
        <f t="shared" si="30"/>
        <v>0</v>
      </c>
      <c r="P398" s="296"/>
    </row>
    <row r="399" spans="1:16" ht="26.55" hidden="1" customHeight="1" x14ac:dyDescent="0.3">
      <c r="A399" s="301"/>
      <c r="B399" s="290" t="s">
        <v>521</v>
      </c>
      <c r="C399" s="291"/>
      <c r="D399" s="297"/>
      <c r="E399" s="293">
        <f t="shared" si="28"/>
        <v>0</v>
      </c>
      <c r="F399" s="298">
        <f>IF(E399=1,data!$C$41*D399,0)</f>
        <v>0</v>
      </c>
      <c r="G399" s="334" t="s">
        <v>127</v>
      </c>
      <c r="H399" s="299">
        <f>IF($E399=1,IF($D399&lt;15,VLOOKUP(G399,data!$B$3:$E$32,2,0)*$D399,(VLOOKUP(G399,data!$B$3:$E$32,2,0)*14)+(VLOOKUP(G399,data!$B$3:$E$32,3,0))*($D399-14)),0)</f>
        <v>0</v>
      </c>
      <c r="I399" s="334" t="s">
        <v>127</v>
      </c>
      <c r="J399" s="299">
        <f>IF($E399=1,VLOOKUP(I399,data!$B$35:$D$39,2,0),0)</f>
        <v>0</v>
      </c>
      <c r="K399" s="300">
        <f>IF(AND(H399&lt;&gt;0,J399&lt;&gt;0)=FALSE,0,data!$C$43)</f>
        <v>0</v>
      </c>
      <c r="L399" s="338">
        <f t="shared" si="23"/>
        <v>0</v>
      </c>
      <c r="M399" s="293">
        <f t="shared" si="27"/>
        <v>0</v>
      </c>
      <c r="N399" s="293">
        <f t="shared" si="29"/>
        <v>0</v>
      </c>
      <c r="O399" s="293">
        <f t="shared" si="30"/>
        <v>0</v>
      </c>
      <c r="P399" s="296"/>
    </row>
    <row r="400" spans="1:16" ht="26.55" hidden="1" customHeight="1" x14ac:dyDescent="0.3">
      <c r="A400" s="301"/>
      <c r="B400" s="290" t="s">
        <v>522</v>
      </c>
      <c r="C400" s="291"/>
      <c r="D400" s="297"/>
      <c r="E400" s="293">
        <f t="shared" si="28"/>
        <v>0</v>
      </c>
      <c r="F400" s="298">
        <f>IF(E400=1,data!$C$41*D400,0)</f>
        <v>0</v>
      </c>
      <c r="G400" s="334" t="s">
        <v>127</v>
      </c>
      <c r="H400" s="299">
        <f>IF($E400=1,IF($D400&lt;15,VLOOKUP(G400,data!$B$3:$E$32,2,0)*$D400,(VLOOKUP(G400,data!$B$3:$E$32,2,0)*14)+(VLOOKUP(G400,data!$B$3:$E$32,3,0))*($D400-14)),0)</f>
        <v>0</v>
      </c>
      <c r="I400" s="334" t="s">
        <v>127</v>
      </c>
      <c r="J400" s="299">
        <f>IF($E400=1,VLOOKUP(I400,data!$B$35:$D$39,2,0),0)</f>
        <v>0</v>
      </c>
      <c r="K400" s="300">
        <f>IF(AND(H400&lt;&gt;0,J400&lt;&gt;0)=FALSE,0,data!$C$43)</f>
        <v>0</v>
      </c>
      <c r="L400" s="338">
        <f t="shared" si="23"/>
        <v>0</v>
      </c>
      <c r="M400" s="293">
        <f t="shared" ref="M400:M463" si="31">IF(L400&gt;0,1,0)</f>
        <v>0</v>
      </c>
      <c r="N400" s="293">
        <f t="shared" si="29"/>
        <v>0</v>
      </c>
      <c r="O400" s="293">
        <f t="shared" si="30"/>
        <v>0</v>
      </c>
      <c r="P400" s="296"/>
    </row>
    <row r="401" spans="1:16" ht="26.55" hidden="1" customHeight="1" x14ac:dyDescent="0.3">
      <c r="A401" s="301"/>
      <c r="B401" s="290" t="s">
        <v>523</v>
      </c>
      <c r="C401" s="291"/>
      <c r="D401" s="297"/>
      <c r="E401" s="293">
        <f t="shared" si="28"/>
        <v>0</v>
      </c>
      <c r="F401" s="298">
        <f>IF(E401=1,data!$C$41*D401,0)</f>
        <v>0</v>
      </c>
      <c r="G401" s="334" t="s">
        <v>127</v>
      </c>
      <c r="H401" s="299">
        <f>IF($E401=1,IF($D401&lt;15,VLOOKUP(G401,data!$B$3:$E$32,2,0)*$D401,(VLOOKUP(G401,data!$B$3:$E$32,2,0)*14)+(VLOOKUP(G401,data!$B$3:$E$32,3,0))*($D401-14)),0)</f>
        <v>0</v>
      </c>
      <c r="I401" s="334" t="s">
        <v>127</v>
      </c>
      <c r="J401" s="299">
        <f>IF($E401=1,VLOOKUP(I401,data!$B$35:$D$39,2,0),0)</f>
        <v>0</v>
      </c>
      <c r="K401" s="300">
        <f>IF(AND(H401&lt;&gt;0,J401&lt;&gt;0)=FALSE,0,data!$C$43)</f>
        <v>0</v>
      </c>
      <c r="L401" s="338">
        <f t="shared" si="23"/>
        <v>0</v>
      </c>
      <c r="M401" s="293">
        <f t="shared" si="31"/>
        <v>0</v>
      </c>
      <c r="N401" s="293">
        <f t="shared" si="29"/>
        <v>0</v>
      </c>
      <c r="O401" s="293">
        <f t="shared" si="30"/>
        <v>0</v>
      </c>
      <c r="P401" s="296"/>
    </row>
    <row r="402" spans="1:16" ht="26.55" hidden="1" customHeight="1" x14ac:dyDescent="0.3">
      <c r="A402" s="301"/>
      <c r="B402" s="290" t="s">
        <v>524</v>
      </c>
      <c r="C402" s="291"/>
      <c r="D402" s="297"/>
      <c r="E402" s="293">
        <f t="shared" si="28"/>
        <v>0</v>
      </c>
      <c r="F402" s="298">
        <f>IF(E402=1,data!$C$41*D402,0)</f>
        <v>0</v>
      </c>
      <c r="G402" s="334" t="s">
        <v>127</v>
      </c>
      <c r="H402" s="299">
        <f>IF($E402=1,IF($D402&lt;15,VLOOKUP(G402,data!$B$3:$E$32,2,0)*$D402,(VLOOKUP(G402,data!$B$3:$E$32,2,0)*14)+(VLOOKUP(G402,data!$B$3:$E$32,3,0))*($D402-14)),0)</f>
        <v>0</v>
      </c>
      <c r="I402" s="334" t="s">
        <v>127</v>
      </c>
      <c r="J402" s="299">
        <f>IF($E402=1,VLOOKUP(I402,data!$B$35:$D$39,2,0),0)</f>
        <v>0</v>
      </c>
      <c r="K402" s="300">
        <f>IF(AND(H402&lt;&gt;0,J402&lt;&gt;0)=FALSE,0,data!$C$43)</f>
        <v>0</v>
      </c>
      <c r="L402" s="338">
        <f t="shared" si="23"/>
        <v>0</v>
      </c>
      <c r="M402" s="293">
        <f t="shared" si="31"/>
        <v>0</v>
      </c>
      <c r="N402" s="293">
        <f t="shared" si="29"/>
        <v>0</v>
      </c>
      <c r="O402" s="293">
        <f t="shared" si="30"/>
        <v>0</v>
      </c>
      <c r="P402" s="296"/>
    </row>
    <row r="403" spans="1:16" ht="26.55" hidden="1" customHeight="1" x14ac:dyDescent="0.3">
      <c r="A403" s="301"/>
      <c r="B403" s="290" t="s">
        <v>525</v>
      </c>
      <c r="C403" s="291"/>
      <c r="D403" s="297"/>
      <c r="E403" s="293">
        <f t="shared" si="28"/>
        <v>0</v>
      </c>
      <c r="F403" s="298">
        <f>IF(E403=1,data!$C$41*D403,0)</f>
        <v>0</v>
      </c>
      <c r="G403" s="334" t="s">
        <v>127</v>
      </c>
      <c r="H403" s="299">
        <f>IF($E403=1,IF($D403&lt;15,VLOOKUP(G403,data!$B$3:$E$32,2,0)*$D403,(VLOOKUP(G403,data!$B$3:$E$32,2,0)*14)+(VLOOKUP(G403,data!$B$3:$E$32,3,0))*($D403-14)),0)</f>
        <v>0</v>
      </c>
      <c r="I403" s="334" t="s">
        <v>127</v>
      </c>
      <c r="J403" s="299">
        <f>IF($E403=1,VLOOKUP(I403,data!$B$35:$D$39,2,0),0)</f>
        <v>0</v>
      </c>
      <c r="K403" s="300">
        <f>IF(AND(H403&lt;&gt;0,J403&lt;&gt;0)=FALSE,0,data!$C$43)</f>
        <v>0</v>
      </c>
      <c r="L403" s="338">
        <f t="shared" si="23"/>
        <v>0</v>
      </c>
      <c r="M403" s="293">
        <f t="shared" si="31"/>
        <v>0</v>
      </c>
      <c r="N403" s="293">
        <f t="shared" si="29"/>
        <v>0</v>
      </c>
      <c r="O403" s="293">
        <f t="shared" si="30"/>
        <v>0</v>
      </c>
      <c r="P403" s="296"/>
    </row>
    <row r="404" spans="1:16" ht="26.55" hidden="1" customHeight="1" x14ac:dyDescent="0.3">
      <c r="A404" s="301"/>
      <c r="B404" s="290" t="s">
        <v>526</v>
      </c>
      <c r="C404" s="291"/>
      <c r="D404" s="297"/>
      <c r="E404" s="293">
        <f t="shared" si="28"/>
        <v>0</v>
      </c>
      <c r="F404" s="298">
        <f>IF(E404=1,data!$C$41*D404,0)</f>
        <v>0</v>
      </c>
      <c r="G404" s="334" t="s">
        <v>127</v>
      </c>
      <c r="H404" s="299">
        <f>IF($E404=1,IF($D404&lt;15,VLOOKUP(G404,data!$B$3:$E$32,2,0)*$D404,(VLOOKUP(G404,data!$B$3:$E$32,2,0)*14)+(VLOOKUP(G404,data!$B$3:$E$32,3,0))*($D404-14)),0)</f>
        <v>0</v>
      </c>
      <c r="I404" s="334" t="s">
        <v>127</v>
      </c>
      <c r="J404" s="299">
        <f>IF($E404=1,VLOOKUP(I404,data!$B$35:$D$39,2,0),0)</f>
        <v>0</v>
      </c>
      <c r="K404" s="300">
        <f>IF(AND(H404&lt;&gt;0,J404&lt;&gt;0)=FALSE,0,data!$C$43)</f>
        <v>0</v>
      </c>
      <c r="L404" s="338">
        <f t="shared" si="23"/>
        <v>0</v>
      </c>
      <c r="M404" s="293">
        <f t="shared" si="31"/>
        <v>0</v>
      </c>
      <c r="N404" s="293">
        <f t="shared" si="29"/>
        <v>0</v>
      </c>
      <c r="O404" s="293">
        <f t="shared" si="30"/>
        <v>0</v>
      </c>
      <c r="P404" s="296"/>
    </row>
    <row r="405" spans="1:16" ht="26.55" hidden="1" customHeight="1" x14ac:dyDescent="0.3">
      <c r="A405" s="301"/>
      <c r="B405" s="290" t="s">
        <v>527</v>
      </c>
      <c r="C405" s="291"/>
      <c r="D405" s="297"/>
      <c r="E405" s="293">
        <f t="shared" si="28"/>
        <v>0</v>
      </c>
      <c r="F405" s="298">
        <f>IF(E405=1,data!$C$41*D405,0)</f>
        <v>0</v>
      </c>
      <c r="G405" s="334" t="s">
        <v>127</v>
      </c>
      <c r="H405" s="299">
        <f>IF($E405=1,IF($D405&lt;15,VLOOKUP(G405,data!$B$3:$E$32,2,0)*$D405,(VLOOKUP(G405,data!$B$3:$E$32,2,0)*14)+(VLOOKUP(G405,data!$B$3:$E$32,3,0))*($D405-14)),0)</f>
        <v>0</v>
      </c>
      <c r="I405" s="334" t="s">
        <v>127</v>
      </c>
      <c r="J405" s="299">
        <f>IF($E405=1,VLOOKUP(I405,data!$B$35:$D$39,2,0),0)</f>
        <v>0</v>
      </c>
      <c r="K405" s="300">
        <f>IF(AND(H405&lt;&gt;0,J405&lt;&gt;0)=FALSE,0,data!$C$43)</f>
        <v>0</v>
      </c>
      <c r="L405" s="338">
        <f t="shared" si="23"/>
        <v>0</v>
      </c>
      <c r="M405" s="293">
        <f t="shared" si="31"/>
        <v>0</v>
      </c>
      <c r="N405" s="293">
        <f t="shared" si="29"/>
        <v>0</v>
      </c>
      <c r="O405" s="293">
        <f t="shared" si="30"/>
        <v>0</v>
      </c>
      <c r="P405" s="296"/>
    </row>
    <row r="406" spans="1:16" ht="26.55" hidden="1" customHeight="1" x14ac:dyDescent="0.3">
      <c r="A406" s="301"/>
      <c r="B406" s="290" t="s">
        <v>528</v>
      </c>
      <c r="C406" s="291"/>
      <c r="D406" s="297"/>
      <c r="E406" s="293">
        <f t="shared" si="28"/>
        <v>0</v>
      </c>
      <c r="F406" s="298">
        <f>IF(E406=1,data!$C$41*D406,0)</f>
        <v>0</v>
      </c>
      <c r="G406" s="334" t="s">
        <v>127</v>
      </c>
      <c r="H406" s="299">
        <f>IF($E406=1,IF($D406&lt;15,VLOOKUP(G406,data!$B$3:$E$32,2,0)*$D406,(VLOOKUP(G406,data!$B$3:$E$32,2,0)*14)+(VLOOKUP(G406,data!$B$3:$E$32,3,0))*($D406-14)),0)</f>
        <v>0</v>
      </c>
      <c r="I406" s="334" t="s">
        <v>127</v>
      </c>
      <c r="J406" s="299">
        <f>IF($E406=1,VLOOKUP(I406,data!$B$35:$D$39,2,0),0)</f>
        <v>0</v>
      </c>
      <c r="K406" s="300">
        <f>IF(AND(H406&lt;&gt;0,J406&lt;&gt;0)=FALSE,0,data!$C$43)</f>
        <v>0</v>
      </c>
      <c r="L406" s="338">
        <f t="shared" si="23"/>
        <v>0</v>
      </c>
      <c r="M406" s="293">
        <f t="shared" si="31"/>
        <v>0</v>
      </c>
      <c r="N406" s="293">
        <f t="shared" si="29"/>
        <v>0</v>
      </c>
      <c r="O406" s="293">
        <f t="shared" si="30"/>
        <v>0</v>
      </c>
      <c r="P406" s="296"/>
    </row>
    <row r="407" spans="1:16" ht="26.55" hidden="1" customHeight="1" x14ac:dyDescent="0.3">
      <c r="A407" s="301"/>
      <c r="B407" s="290" t="s">
        <v>529</v>
      </c>
      <c r="C407" s="291"/>
      <c r="D407" s="297"/>
      <c r="E407" s="293">
        <f t="shared" si="28"/>
        <v>0</v>
      </c>
      <c r="F407" s="298">
        <f>IF(E407=1,data!$C$41*D407,0)</f>
        <v>0</v>
      </c>
      <c r="G407" s="334" t="s">
        <v>127</v>
      </c>
      <c r="H407" s="299">
        <f>IF($E407=1,IF($D407&lt;15,VLOOKUP(G407,data!$B$3:$E$32,2,0)*$D407,(VLOOKUP(G407,data!$B$3:$E$32,2,0)*14)+(VLOOKUP(G407,data!$B$3:$E$32,3,0))*($D407-14)),0)</f>
        <v>0</v>
      </c>
      <c r="I407" s="334" t="s">
        <v>127</v>
      </c>
      <c r="J407" s="299">
        <f>IF($E407=1,VLOOKUP(I407,data!$B$35:$D$39,2,0),0)</f>
        <v>0</v>
      </c>
      <c r="K407" s="300">
        <f>IF(AND(H407&lt;&gt;0,J407&lt;&gt;0)=FALSE,0,data!$C$43)</f>
        <v>0</v>
      </c>
      <c r="L407" s="338">
        <f t="shared" si="23"/>
        <v>0</v>
      </c>
      <c r="M407" s="293">
        <f t="shared" si="31"/>
        <v>0</v>
      </c>
      <c r="N407" s="293">
        <f t="shared" si="29"/>
        <v>0</v>
      </c>
      <c r="O407" s="293">
        <f t="shared" si="30"/>
        <v>0</v>
      </c>
      <c r="P407" s="296"/>
    </row>
    <row r="408" spans="1:16" ht="26.55" hidden="1" customHeight="1" x14ac:dyDescent="0.3">
      <c r="A408" s="301"/>
      <c r="B408" s="290" t="s">
        <v>530</v>
      </c>
      <c r="C408" s="291"/>
      <c r="D408" s="297"/>
      <c r="E408" s="293">
        <f t="shared" si="28"/>
        <v>0</v>
      </c>
      <c r="F408" s="298">
        <f>IF(E408=1,data!$C$41*D408,0)</f>
        <v>0</v>
      </c>
      <c r="G408" s="334" t="s">
        <v>127</v>
      </c>
      <c r="H408" s="299">
        <f>IF($E408=1,IF($D408&lt;15,VLOOKUP(G408,data!$B$3:$E$32,2,0)*$D408,(VLOOKUP(G408,data!$B$3:$E$32,2,0)*14)+(VLOOKUP(G408,data!$B$3:$E$32,3,0))*($D408-14)),0)</f>
        <v>0</v>
      </c>
      <c r="I408" s="334" t="s">
        <v>127</v>
      </c>
      <c r="J408" s="299">
        <f>IF($E408=1,VLOOKUP(I408,data!$B$35:$D$39,2,0),0)</f>
        <v>0</v>
      </c>
      <c r="K408" s="300">
        <f>IF(AND(H408&lt;&gt;0,J408&lt;&gt;0)=FALSE,0,data!$C$43)</f>
        <v>0</v>
      </c>
      <c r="L408" s="338">
        <f t="shared" si="23"/>
        <v>0</v>
      </c>
      <c r="M408" s="293">
        <f t="shared" si="31"/>
        <v>0</v>
      </c>
      <c r="N408" s="293">
        <f t="shared" si="29"/>
        <v>0</v>
      </c>
      <c r="O408" s="293">
        <f t="shared" si="30"/>
        <v>0</v>
      </c>
      <c r="P408" s="296"/>
    </row>
    <row r="409" spans="1:16" ht="26.55" hidden="1" customHeight="1" x14ac:dyDescent="0.3">
      <c r="A409" s="301"/>
      <c r="B409" s="290" t="s">
        <v>531</v>
      </c>
      <c r="C409" s="291"/>
      <c r="D409" s="297"/>
      <c r="E409" s="293">
        <f t="shared" si="28"/>
        <v>0</v>
      </c>
      <c r="F409" s="298">
        <f>IF(E409=1,data!$C$41*D409,0)</f>
        <v>0</v>
      </c>
      <c r="G409" s="334" t="s">
        <v>127</v>
      </c>
      <c r="H409" s="299">
        <f>IF($E409=1,IF($D409&lt;15,VLOOKUP(G409,data!$B$3:$E$32,2,0)*$D409,(VLOOKUP(G409,data!$B$3:$E$32,2,0)*14)+(VLOOKUP(G409,data!$B$3:$E$32,3,0))*($D409-14)),0)</f>
        <v>0</v>
      </c>
      <c r="I409" s="334" t="s">
        <v>127</v>
      </c>
      <c r="J409" s="299">
        <f>IF($E409=1,VLOOKUP(I409,data!$B$35:$D$39,2,0),0)</f>
        <v>0</v>
      </c>
      <c r="K409" s="300">
        <f>IF(AND(H409&lt;&gt;0,J409&lt;&gt;0)=FALSE,0,data!$C$43)</f>
        <v>0</v>
      </c>
      <c r="L409" s="338">
        <f t="shared" si="23"/>
        <v>0</v>
      </c>
      <c r="M409" s="293">
        <f t="shared" si="31"/>
        <v>0</v>
      </c>
      <c r="N409" s="293">
        <f t="shared" si="29"/>
        <v>0</v>
      </c>
      <c r="O409" s="293">
        <f t="shared" si="30"/>
        <v>0</v>
      </c>
      <c r="P409" s="296"/>
    </row>
    <row r="410" spans="1:16" ht="26.55" hidden="1" customHeight="1" x14ac:dyDescent="0.3">
      <c r="A410" s="301"/>
      <c r="B410" s="290" t="s">
        <v>532</v>
      </c>
      <c r="C410" s="291"/>
      <c r="D410" s="297"/>
      <c r="E410" s="293">
        <f t="shared" si="28"/>
        <v>0</v>
      </c>
      <c r="F410" s="298">
        <f>IF(E410=1,data!$C$41*D410,0)</f>
        <v>0</v>
      </c>
      <c r="G410" s="334" t="s">
        <v>127</v>
      </c>
      <c r="H410" s="299">
        <f>IF($E410=1,IF($D410&lt;15,VLOOKUP(G410,data!$B$3:$E$32,2,0)*$D410,(VLOOKUP(G410,data!$B$3:$E$32,2,0)*14)+(VLOOKUP(G410,data!$B$3:$E$32,3,0))*($D410-14)),0)</f>
        <v>0</v>
      </c>
      <c r="I410" s="334" t="s">
        <v>127</v>
      </c>
      <c r="J410" s="299">
        <f>IF($E410=1,VLOOKUP(I410,data!$B$35:$D$39,2,0),0)</f>
        <v>0</v>
      </c>
      <c r="K410" s="300">
        <f>IF(AND(H410&lt;&gt;0,J410&lt;&gt;0)=FALSE,0,data!$C$43)</f>
        <v>0</v>
      </c>
      <c r="L410" s="338">
        <f t="shared" si="23"/>
        <v>0</v>
      </c>
      <c r="M410" s="293">
        <f t="shared" si="31"/>
        <v>0</v>
      </c>
      <c r="N410" s="293">
        <f t="shared" si="29"/>
        <v>0</v>
      </c>
      <c r="O410" s="293">
        <f t="shared" si="30"/>
        <v>0</v>
      </c>
      <c r="P410" s="296"/>
    </row>
    <row r="411" spans="1:16" ht="26.55" hidden="1" customHeight="1" x14ac:dyDescent="0.3">
      <c r="A411" s="301"/>
      <c r="B411" s="290" t="s">
        <v>533</v>
      </c>
      <c r="C411" s="291"/>
      <c r="D411" s="297"/>
      <c r="E411" s="293">
        <f t="shared" si="28"/>
        <v>0</v>
      </c>
      <c r="F411" s="298">
        <f>IF(E411=1,data!$C$41*D411,0)</f>
        <v>0</v>
      </c>
      <c r="G411" s="334" t="s">
        <v>127</v>
      </c>
      <c r="H411" s="299">
        <f>IF($E411=1,IF($D411&lt;15,VLOOKUP(G411,data!$B$3:$E$32,2,0)*$D411,(VLOOKUP(G411,data!$B$3:$E$32,2,0)*14)+(VLOOKUP(G411,data!$B$3:$E$32,3,0))*($D411-14)),0)</f>
        <v>0</v>
      </c>
      <c r="I411" s="334" t="s">
        <v>127</v>
      </c>
      <c r="J411" s="299">
        <f>IF($E411=1,VLOOKUP(I411,data!$B$35:$D$39,2,0),0)</f>
        <v>0</v>
      </c>
      <c r="K411" s="300">
        <f>IF(AND(H411&lt;&gt;0,J411&lt;&gt;0)=FALSE,0,data!$C$43)</f>
        <v>0</v>
      </c>
      <c r="L411" s="338">
        <f t="shared" si="23"/>
        <v>0</v>
      </c>
      <c r="M411" s="293">
        <f t="shared" si="31"/>
        <v>0</v>
      </c>
      <c r="N411" s="293">
        <f t="shared" si="29"/>
        <v>0</v>
      </c>
      <c r="O411" s="293">
        <f t="shared" si="30"/>
        <v>0</v>
      </c>
      <c r="P411" s="296"/>
    </row>
    <row r="412" spans="1:16" ht="26.55" hidden="1" customHeight="1" x14ac:dyDescent="0.3">
      <c r="A412" s="301"/>
      <c r="B412" s="290" t="s">
        <v>534</v>
      </c>
      <c r="C412" s="291"/>
      <c r="D412" s="297"/>
      <c r="E412" s="293">
        <f t="shared" si="28"/>
        <v>0</v>
      </c>
      <c r="F412" s="298">
        <f>IF(E412=1,data!$C$41*D412,0)</f>
        <v>0</v>
      </c>
      <c r="G412" s="334" t="s">
        <v>127</v>
      </c>
      <c r="H412" s="299">
        <f>IF($E412=1,IF($D412&lt;15,VLOOKUP(G412,data!$B$3:$E$32,2,0)*$D412,(VLOOKUP(G412,data!$B$3:$E$32,2,0)*14)+(VLOOKUP(G412,data!$B$3:$E$32,3,0))*($D412-14)),0)</f>
        <v>0</v>
      </c>
      <c r="I412" s="334" t="s">
        <v>127</v>
      </c>
      <c r="J412" s="299">
        <f>IF($E412=1,VLOOKUP(I412,data!$B$35:$D$39,2,0),0)</f>
        <v>0</v>
      </c>
      <c r="K412" s="300">
        <f>IF(AND(H412&lt;&gt;0,J412&lt;&gt;0)=FALSE,0,data!$C$43)</f>
        <v>0</v>
      </c>
      <c r="L412" s="338">
        <f t="shared" si="23"/>
        <v>0</v>
      </c>
      <c r="M412" s="293">
        <f t="shared" si="31"/>
        <v>0</v>
      </c>
      <c r="N412" s="293">
        <f t="shared" si="29"/>
        <v>0</v>
      </c>
      <c r="O412" s="293">
        <f t="shared" si="30"/>
        <v>0</v>
      </c>
      <c r="P412" s="296"/>
    </row>
    <row r="413" spans="1:16" ht="26.55" hidden="1" customHeight="1" x14ac:dyDescent="0.3">
      <c r="A413" s="301"/>
      <c r="B413" s="290" t="s">
        <v>535</v>
      </c>
      <c r="C413" s="291"/>
      <c r="D413" s="297"/>
      <c r="E413" s="293">
        <f t="shared" si="28"/>
        <v>0</v>
      </c>
      <c r="F413" s="298">
        <f>IF(E413=1,data!$C$41*D413,0)</f>
        <v>0</v>
      </c>
      <c r="G413" s="334" t="s">
        <v>127</v>
      </c>
      <c r="H413" s="299">
        <f>IF($E413=1,IF($D413&lt;15,VLOOKUP(G413,data!$B$3:$E$32,2,0)*$D413,(VLOOKUP(G413,data!$B$3:$E$32,2,0)*14)+(VLOOKUP(G413,data!$B$3:$E$32,3,0))*($D413-14)),0)</f>
        <v>0</v>
      </c>
      <c r="I413" s="334" t="s">
        <v>127</v>
      </c>
      <c r="J413" s="299">
        <f>IF($E413=1,VLOOKUP(I413,data!$B$35:$D$39,2,0),0)</f>
        <v>0</v>
      </c>
      <c r="K413" s="300">
        <f>IF(AND(H413&lt;&gt;0,J413&lt;&gt;0)=FALSE,0,data!$C$43)</f>
        <v>0</v>
      </c>
      <c r="L413" s="338">
        <f t="shared" si="23"/>
        <v>0</v>
      </c>
      <c r="M413" s="293">
        <f t="shared" si="31"/>
        <v>0</v>
      </c>
      <c r="N413" s="293">
        <f t="shared" si="29"/>
        <v>0</v>
      </c>
      <c r="O413" s="293">
        <f t="shared" si="30"/>
        <v>0</v>
      </c>
      <c r="P413" s="296"/>
    </row>
    <row r="414" spans="1:16" ht="26.55" hidden="1" customHeight="1" x14ac:dyDescent="0.3">
      <c r="A414" s="301"/>
      <c r="B414" s="290" t="s">
        <v>536</v>
      </c>
      <c r="C414" s="291"/>
      <c r="D414" s="297"/>
      <c r="E414" s="293">
        <f t="shared" si="28"/>
        <v>0</v>
      </c>
      <c r="F414" s="298">
        <f>IF(E414=1,data!$C$41*D414,0)</f>
        <v>0</v>
      </c>
      <c r="G414" s="334" t="s">
        <v>127</v>
      </c>
      <c r="H414" s="299">
        <f>IF($E414=1,IF($D414&lt;15,VLOOKUP(G414,data!$B$3:$E$32,2,0)*$D414,(VLOOKUP(G414,data!$B$3:$E$32,2,0)*14)+(VLOOKUP(G414,data!$B$3:$E$32,3,0))*($D414-14)),0)</f>
        <v>0</v>
      </c>
      <c r="I414" s="334" t="s">
        <v>127</v>
      </c>
      <c r="J414" s="299">
        <f>IF($E414=1,VLOOKUP(I414,data!$B$35:$D$39,2,0),0)</f>
        <v>0</v>
      </c>
      <c r="K414" s="300">
        <f>IF(AND(H414&lt;&gt;0,J414&lt;&gt;0)=FALSE,0,data!$C$43)</f>
        <v>0</v>
      </c>
      <c r="L414" s="338">
        <f t="shared" si="23"/>
        <v>0</v>
      </c>
      <c r="M414" s="293">
        <f t="shared" si="31"/>
        <v>0</v>
      </c>
      <c r="N414" s="293">
        <f t="shared" si="29"/>
        <v>0</v>
      </c>
      <c r="O414" s="293">
        <f t="shared" si="30"/>
        <v>0</v>
      </c>
      <c r="P414" s="296"/>
    </row>
    <row r="415" spans="1:16" ht="26.55" hidden="1" customHeight="1" x14ac:dyDescent="0.3">
      <c r="A415" s="301"/>
      <c r="B415" s="290" t="s">
        <v>537</v>
      </c>
      <c r="C415" s="291"/>
      <c r="D415" s="297"/>
      <c r="E415" s="293">
        <f t="shared" si="28"/>
        <v>0</v>
      </c>
      <c r="F415" s="298">
        <f>IF(E415=1,data!$C$41*D415,0)</f>
        <v>0</v>
      </c>
      <c r="G415" s="334" t="s">
        <v>127</v>
      </c>
      <c r="H415" s="299">
        <f>IF($E415=1,IF($D415&lt;15,VLOOKUP(G415,data!$B$3:$E$32,2,0)*$D415,(VLOOKUP(G415,data!$B$3:$E$32,2,0)*14)+(VLOOKUP(G415,data!$B$3:$E$32,3,0))*($D415-14)),0)</f>
        <v>0</v>
      </c>
      <c r="I415" s="334" t="s">
        <v>127</v>
      </c>
      <c r="J415" s="299">
        <f>IF($E415=1,VLOOKUP(I415,data!$B$35:$D$39,2,0),0)</f>
        <v>0</v>
      </c>
      <c r="K415" s="300">
        <f>IF(AND(H415&lt;&gt;0,J415&lt;&gt;0)=FALSE,0,data!$C$43)</f>
        <v>0</v>
      </c>
      <c r="L415" s="338">
        <f t="shared" si="23"/>
        <v>0</v>
      </c>
      <c r="M415" s="293">
        <f t="shared" si="31"/>
        <v>0</v>
      </c>
      <c r="N415" s="293">
        <f t="shared" si="29"/>
        <v>0</v>
      </c>
      <c r="O415" s="293">
        <f t="shared" si="30"/>
        <v>0</v>
      </c>
      <c r="P415" s="296"/>
    </row>
    <row r="416" spans="1:16" ht="26.55" hidden="1" customHeight="1" x14ac:dyDescent="0.3">
      <c r="A416" s="301"/>
      <c r="B416" s="290" t="s">
        <v>538</v>
      </c>
      <c r="C416" s="291"/>
      <c r="D416" s="297"/>
      <c r="E416" s="293">
        <f t="shared" si="28"/>
        <v>0</v>
      </c>
      <c r="F416" s="298">
        <f>IF(E416=1,data!$C$41*D416,0)</f>
        <v>0</v>
      </c>
      <c r="G416" s="334" t="s">
        <v>127</v>
      </c>
      <c r="H416" s="299">
        <f>IF($E416=1,IF($D416&lt;15,VLOOKUP(G416,data!$B$3:$E$32,2,0)*$D416,(VLOOKUP(G416,data!$B$3:$E$32,2,0)*14)+(VLOOKUP(G416,data!$B$3:$E$32,3,0))*($D416-14)),0)</f>
        <v>0</v>
      </c>
      <c r="I416" s="334" t="s">
        <v>127</v>
      </c>
      <c r="J416" s="299">
        <f>IF($E416=1,VLOOKUP(I416,data!$B$35:$D$39,2,0),0)</f>
        <v>0</v>
      </c>
      <c r="K416" s="300">
        <f>IF(AND(H416&lt;&gt;0,J416&lt;&gt;0)=FALSE,0,data!$C$43)</f>
        <v>0</v>
      </c>
      <c r="L416" s="338">
        <f t="shared" si="23"/>
        <v>0</v>
      </c>
      <c r="M416" s="293">
        <f t="shared" si="31"/>
        <v>0</v>
      </c>
      <c r="N416" s="293">
        <f t="shared" si="29"/>
        <v>0</v>
      </c>
      <c r="O416" s="293">
        <f t="shared" si="30"/>
        <v>0</v>
      </c>
      <c r="P416" s="296"/>
    </row>
    <row r="417" spans="1:16" ht="26.55" hidden="1" customHeight="1" x14ac:dyDescent="0.3">
      <c r="A417" s="301"/>
      <c r="B417" s="290" t="s">
        <v>539</v>
      </c>
      <c r="C417" s="291"/>
      <c r="D417" s="297"/>
      <c r="E417" s="293">
        <f t="shared" si="28"/>
        <v>0</v>
      </c>
      <c r="F417" s="298">
        <f>IF(E417=1,data!$C$41*D417,0)</f>
        <v>0</v>
      </c>
      <c r="G417" s="334" t="s">
        <v>127</v>
      </c>
      <c r="H417" s="299">
        <f>IF($E417=1,IF($D417&lt;15,VLOOKUP(G417,data!$B$3:$E$32,2,0)*$D417,(VLOOKUP(G417,data!$B$3:$E$32,2,0)*14)+(VLOOKUP(G417,data!$B$3:$E$32,3,0))*($D417-14)),0)</f>
        <v>0</v>
      </c>
      <c r="I417" s="334" t="s">
        <v>127</v>
      </c>
      <c r="J417" s="299">
        <f>IF($E417=1,VLOOKUP(I417,data!$B$35:$D$39,2,0),0)</f>
        <v>0</v>
      </c>
      <c r="K417" s="300">
        <f>IF(AND(H417&lt;&gt;0,J417&lt;&gt;0)=FALSE,0,data!$C$43)</f>
        <v>0</v>
      </c>
      <c r="L417" s="338">
        <f t="shared" ref="L417:L506" si="32">IF(AND(H417&lt;&gt;0,J417&lt;&gt;0)=FALSE,0,INT(F417+H417+J417+K417))</f>
        <v>0</v>
      </c>
      <c r="M417" s="293">
        <f t="shared" si="31"/>
        <v>0</v>
      </c>
      <c r="N417" s="293">
        <f t="shared" si="29"/>
        <v>0</v>
      </c>
      <c r="O417" s="293">
        <f t="shared" si="30"/>
        <v>0</v>
      </c>
      <c r="P417" s="296"/>
    </row>
    <row r="418" spans="1:16" ht="26.55" hidden="1" customHeight="1" x14ac:dyDescent="0.3">
      <c r="A418" s="301"/>
      <c r="B418" s="290" t="s">
        <v>540</v>
      </c>
      <c r="C418" s="291"/>
      <c r="D418" s="297"/>
      <c r="E418" s="293">
        <f t="shared" si="28"/>
        <v>0</v>
      </c>
      <c r="F418" s="298">
        <f>IF(E418=1,data!$C$41*D418,0)</f>
        <v>0</v>
      </c>
      <c r="G418" s="334" t="s">
        <v>127</v>
      </c>
      <c r="H418" s="299">
        <f>IF($E418=1,IF($D418&lt;15,VLOOKUP(G418,data!$B$3:$E$32,2,0)*$D418,(VLOOKUP(G418,data!$B$3:$E$32,2,0)*14)+(VLOOKUP(G418,data!$B$3:$E$32,3,0))*($D418-14)),0)</f>
        <v>0</v>
      </c>
      <c r="I418" s="334" t="s">
        <v>127</v>
      </c>
      <c r="J418" s="299">
        <f>IF($E418=1,VLOOKUP(I418,data!$B$35:$D$39,2,0),0)</f>
        <v>0</v>
      </c>
      <c r="K418" s="300">
        <f>IF(AND(H418&lt;&gt;0,J418&lt;&gt;0)=FALSE,0,data!$C$43)</f>
        <v>0</v>
      </c>
      <c r="L418" s="338">
        <f t="shared" si="32"/>
        <v>0</v>
      </c>
      <c r="M418" s="293">
        <f t="shared" si="31"/>
        <v>0</v>
      </c>
      <c r="N418" s="293">
        <f t="shared" si="29"/>
        <v>0</v>
      </c>
      <c r="O418" s="293">
        <f t="shared" si="30"/>
        <v>0</v>
      </c>
      <c r="P418" s="296"/>
    </row>
    <row r="419" spans="1:16" ht="26.55" hidden="1" customHeight="1" x14ac:dyDescent="0.3">
      <c r="A419" s="301"/>
      <c r="B419" s="290" t="s">
        <v>541</v>
      </c>
      <c r="C419" s="291"/>
      <c r="D419" s="297"/>
      <c r="E419" s="293">
        <f t="shared" si="28"/>
        <v>0</v>
      </c>
      <c r="F419" s="298">
        <f>IF(E419=1,data!$C$41*D419,0)</f>
        <v>0</v>
      </c>
      <c r="G419" s="334" t="s">
        <v>127</v>
      </c>
      <c r="H419" s="299">
        <f>IF($E419=1,IF($D419&lt;15,VLOOKUP(G419,data!$B$3:$E$32,2,0)*$D419,(VLOOKUP(G419,data!$B$3:$E$32,2,0)*14)+(VLOOKUP(G419,data!$B$3:$E$32,3,0))*($D419-14)),0)</f>
        <v>0</v>
      </c>
      <c r="I419" s="334" t="s">
        <v>127</v>
      </c>
      <c r="J419" s="299">
        <f>IF($E419=1,VLOOKUP(I419,data!$B$35:$D$39,2,0),0)</f>
        <v>0</v>
      </c>
      <c r="K419" s="300">
        <f>IF(AND(H419&lt;&gt;0,J419&lt;&gt;0)=FALSE,0,data!$C$43)</f>
        <v>0</v>
      </c>
      <c r="L419" s="338">
        <f t="shared" si="32"/>
        <v>0</v>
      </c>
      <c r="M419" s="293">
        <f t="shared" si="31"/>
        <v>0</v>
      </c>
      <c r="N419" s="293">
        <f t="shared" si="29"/>
        <v>0</v>
      </c>
      <c r="O419" s="293">
        <f t="shared" si="30"/>
        <v>0</v>
      </c>
      <c r="P419" s="296"/>
    </row>
    <row r="420" spans="1:16" ht="26.55" hidden="1" customHeight="1" x14ac:dyDescent="0.3">
      <c r="A420" s="301"/>
      <c r="B420" s="290" t="s">
        <v>542</v>
      </c>
      <c r="C420" s="291"/>
      <c r="D420" s="297"/>
      <c r="E420" s="293">
        <f t="shared" si="28"/>
        <v>0</v>
      </c>
      <c r="F420" s="298">
        <f>IF(E420=1,data!$C$41*D420,0)</f>
        <v>0</v>
      </c>
      <c r="G420" s="334" t="s">
        <v>127</v>
      </c>
      <c r="H420" s="299">
        <f>IF($E420=1,IF($D420&lt;15,VLOOKUP(G420,data!$B$3:$E$32,2,0)*$D420,(VLOOKUP(G420,data!$B$3:$E$32,2,0)*14)+(VLOOKUP(G420,data!$B$3:$E$32,3,0))*($D420-14)),0)</f>
        <v>0</v>
      </c>
      <c r="I420" s="334" t="s">
        <v>127</v>
      </c>
      <c r="J420" s="299">
        <f>IF($E420=1,VLOOKUP(I420,data!$B$35:$D$39,2,0),0)</f>
        <v>0</v>
      </c>
      <c r="K420" s="300">
        <f>IF(AND(H420&lt;&gt;0,J420&lt;&gt;0)=FALSE,0,data!$C$43)</f>
        <v>0</v>
      </c>
      <c r="L420" s="338">
        <f t="shared" si="32"/>
        <v>0</v>
      </c>
      <c r="M420" s="293">
        <f t="shared" si="31"/>
        <v>0</v>
      </c>
      <c r="N420" s="293">
        <f t="shared" si="29"/>
        <v>0</v>
      </c>
      <c r="O420" s="293">
        <f t="shared" si="30"/>
        <v>0</v>
      </c>
      <c r="P420" s="296"/>
    </row>
    <row r="421" spans="1:16" ht="26.55" hidden="1" customHeight="1" x14ac:dyDescent="0.3">
      <c r="A421" s="301"/>
      <c r="B421" s="290" t="s">
        <v>543</v>
      </c>
      <c r="C421" s="291"/>
      <c r="D421" s="297"/>
      <c r="E421" s="293">
        <f t="shared" si="28"/>
        <v>0</v>
      </c>
      <c r="F421" s="298">
        <f>IF(E421=1,data!$C$41*D421,0)</f>
        <v>0</v>
      </c>
      <c r="G421" s="334" t="s">
        <v>127</v>
      </c>
      <c r="H421" s="299">
        <f>IF($E421=1,IF($D421&lt;15,VLOOKUP(G421,data!$B$3:$E$32,2,0)*$D421,(VLOOKUP(G421,data!$B$3:$E$32,2,0)*14)+(VLOOKUP(G421,data!$B$3:$E$32,3,0))*($D421-14)),0)</f>
        <v>0</v>
      </c>
      <c r="I421" s="334" t="s">
        <v>127</v>
      </c>
      <c r="J421" s="299">
        <f>IF($E421=1,VLOOKUP(I421,data!$B$35:$D$39,2,0),0)</f>
        <v>0</v>
      </c>
      <c r="K421" s="300">
        <f>IF(AND(H421&lt;&gt;0,J421&lt;&gt;0)=FALSE,0,data!$C$43)</f>
        <v>0</v>
      </c>
      <c r="L421" s="338">
        <f t="shared" si="32"/>
        <v>0</v>
      </c>
      <c r="M421" s="293">
        <f t="shared" si="31"/>
        <v>0</v>
      </c>
      <c r="N421" s="293">
        <f t="shared" si="29"/>
        <v>0</v>
      </c>
      <c r="O421" s="293">
        <f t="shared" si="30"/>
        <v>0</v>
      </c>
      <c r="P421" s="296"/>
    </row>
    <row r="422" spans="1:16" ht="26.55" hidden="1" customHeight="1" x14ac:dyDescent="0.3">
      <c r="A422" s="301"/>
      <c r="B422" s="290" t="s">
        <v>544</v>
      </c>
      <c r="C422" s="291"/>
      <c r="D422" s="297"/>
      <c r="E422" s="293">
        <f t="shared" si="28"/>
        <v>0</v>
      </c>
      <c r="F422" s="298">
        <f>IF(E422=1,data!$C$41*D422,0)</f>
        <v>0</v>
      </c>
      <c r="G422" s="334" t="s">
        <v>127</v>
      </c>
      <c r="H422" s="299">
        <f>IF($E422=1,IF($D422&lt;15,VLOOKUP(G422,data!$B$3:$E$32,2,0)*$D422,(VLOOKUP(G422,data!$B$3:$E$32,2,0)*14)+(VLOOKUP(G422,data!$B$3:$E$32,3,0))*($D422-14)),0)</f>
        <v>0</v>
      </c>
      <c r="I422" s="334" t="s">
        <v>127</v>
      </c>
      <c r="J422" s="299">
        <f>IF($E422=1,VLOOKUP(I422,data!$B$35:$D$39,2,0),0)</f>
        <v>0</v>
      </c>
      <c r="K422" s="300">
        <f>IF(AND(H422&lt;&gt;0,J422&lt;&gt;0)=FALSE,0,data!$C$43)</f>
        <v>0</v>
      </c>
      <c r="L422" s="338">
        <f t="shared" si="32"/>
        <v>0</v>
      </c>
      <c r="M422" s="293">
        <f t="shared" si="31"/>
        <v>0</v>
      </c>
      <c r="N422" s="293">
        <f t="shared" si="29"/>
        <v>0</v>
      </c>
      <c r="O422" s="293">
        <f t="shared" si="30"/>
        <v>0</v>
      </c>
      <c r="P422" s="296"/>
    </row>
    <row r="423" spans="1:16" ht="26.55" hidden="1" customHeight="1" x14ac:dyDescent="0.3">
      <c r="A423" s="301"/>
      <c r="B423" s="290" t="s">
        <v>545</v>
      </c>
      <c r="C423" s="291"/>
      <c r="D423" s="297"/>
      <c r="E423" s="293">
        <f t="shared" si="28"/>
        <v>0</v>
      </c>
      <c r="F423" s="298">
        <f>IF(E423=1,data!$C$41*D423,0)</f>
        <v>0</v>
      </c>
      <c r="G423" s="334" t="s">
        <v>127</v>
      </c>
      <c r="H423" s="299">
        <f>IF($E423=1,IF($D423&lt;15,VLOOKUP(G423,data!$B$3:$E$32,2,0)*$D423,(VLOOKUP(G423,data!$B$3:$E$32,2,0)*14)+(VLOOKUP(G423,data!$B$3:$E$32,3,0))*($D423-14)),0)</f>
        <v>0</v>
      </c>
      <c r="I423" s="334" t="s">
        <v>127</v>
      </c>
      <c r="J423" s="299">
        <f>IF($E423=1,VLOOKUP(I423,data!$B$35:$D$39,2,0),0)</f>
        <v>0</v>
      </c>
      <c r="K423" s="300">
        <f>IF(AND(H423&lt;&gt;0,J423&lt;&gt;0)=FALSE,0,data!$C$43)</f>
        <v>0</v>
      </c>
      <c r="L423" s="338">
        <f t="shared" si="32"/>
        <v>0</v>
      </c>
      <c r="M423" s="293">
        <f t="shared" si="31"/>
        <v>0</v>
      </c>
      <c r="N423" s="293">
        <f t="shared" si="29"/>
        <v>0</v>
      </c>
      <c r="O423" s="293">
        <f t="shared" si="30"/>
        <v>0</v>
      </c>
      <c r="P423" s="296"/>
    </row>
    <row r="424" spans="1:16" ht="26.55" hidden="1" customHeight="1" x14ac:dyDescent="0.3">
      <c r="A424" s="301"/>
      <c r="B424" s="290" t="s">
        <v>546</v>
      </c>
      <c r="C424" s="291"/>
      <c r="D424" s="297"/>
      <c r="E424" s="293">
        <f t="shared" si="28"/>
        <v>0</v>
      </c>
      <c r="F424" s="298">
        <f>IF(E424=1,data!$C$41*D424,0)</f>
        <v>0</v>
      </c>
      <c r="G424" s="334" t="s">
        <v>127</v>
      </c>
      <c r="H424" s="299">
        <f>IF($E424=1,IF($D424&lt;15,VLOOKUP(G424,data!$B$3:$E$32,2,0)*$D424,(VLOOKUP(G424,data!$B$3:$E$32,2,0)*14)+(VLOOKUP(G424,data!$B$3:$E$32,3,0))*($D424-14)),0)</f>
        <v>0</v>
      </c>
      <c r="I424" s="334" t="s">
        <v>127</v>
      </c>
      <c r="J424" s="299">
        <f>IF($E424=1,VLOOKUP(I424,data!$B$35:$D$39,2,0),0)</f>
        <v>0</v>
      </c>
      <c r="K424" s="300">
        <f>IF(AND(H424&lt;&gt;0,J424&lt;&gt;0)=FALSE,0,data!$C$43)</f>
        <v>0</v>
      </c>
      <c r="L424" s="338">
        <f t="shared" si="32"/>
        <v>0</v>
      </c>
      <c r="M424" s="293">
        <f t="shared" si="31"/>
        <v>0</v>
      </c>
      <c r="N424" s="293">
        <f t="shared" si="29"/>
        <v>0</v>
      </c>
      <c r="O424" s="293">
        <f t="shared" si="30"/>
        <v>0</v>
      </c>
      <c r="P424" s="296"/>
    </row>
    <row r="425" spans="1:16" ht="26.55" hidden="1" customHeight="1" x14ac:dyDescent="0.3">
      <c r="A425" s="301"/>
      <c r="B425" s="290" t="s">
        <v>547</v>
      </c>
      <c r="C425" s="291"/>
      <c r="D425" s="297"/>
      <c r="E425" s="293">
        <f t="shared" si="28"/>
        <v>0</v>
      </c>
      <c r="F425" s="298">
        <f>IF(E425=1,data!$C$41*D425,0)</f>
        <v>0</v>
      </c>
      <c r="G425" s="334" t="s">
        <v>127</v>
      </c>
      <c r="H425" s="299">
        <f>IF($E425=1,IF($D425&lt;15,VLOOKUP(G425,data!$B$3:$E$32,2,0)*$D425,(VLOOKUP(G425,data!$B$3:$E$32,2,0)*14)+(VLOOKUP(G425,data!$B$3:$E$32,3,0))*($D425-14)),0)</f>
        <v>0</v>
      </c>
      <c r="I425" s="334" t="s">
        <v>127</v>
      </c>
      <c r="J425" s="299">
        <f>IF($E425=1,VLOOKUP(I425,data!$B$35:$D$39,2,0),0)</f>
        <v>0</v>
      </c>
      <c r="K425" s="300">
        <f>IF(AND(H425&lt;&gt;0,J425&lt;&gt;0)=FALSE,0,data!$C$43)</f>
        <v>0</v>
      </c>
      <c r="L425" s="338">
        <f t="shared" si="32"/>
        <v>0</v>
      </c>
      <c r="M425" s="293">
        <f t="shared" si="31"/>
        <v>0</v>
      </c>
      <c r="N425" s="293">
        <f t="shared" si="29"/>
        <v>0</v>
      </c>
      <c r="O425" s="293">
        <f t="shared" si="30"/>
        <v>0</v>
      </c>
      <c r="P425" s="296"/>
    </row>
    <row r="426" spans="1:16" ht="26.55" hidden="1" customHeight="1" x14ac:dyDescent="0.3">
      <c r="A426" s="301"/>
      <c r="B426" s="290" t="s">
        <v>548</v>
      </c>
      <c r="C426" s="291"/>
      <c r="D426" s="297"/>
      <c r="E426" s="293">
        <f t="shared" si="28"/>
        <v>0</v>
      </c>
      <c r="F426" s="298">
        <f>IF(E426=1,data!$C$41*D426,0)</f>
        <v>0</v>
      </c>
      <c r="G426" s="334" t="s">
        <v>127</v>
      </c>
      <c r="H426" s="299">
        <f>IF($E426=1,IF($D426&lt;15,VLOOKUP(G426,data!$B$3:$E$32,2,0)*$D426,(VLOOKUP(G426,data!$B$3:$E$32,2,0)*14)+(VLOOKUP(G426,data!$B$3:$E$32,3,0))*($D426-14)),0)</f>
        <v>0</v>
      </c>
      <c r="I426" s="334" t="s">
        <v>127</v>
      </c>
      <c r="J426" s="299">
        <f>IF($E426=1,VLOOKUP(I426,data!$B$35:$D$39,2,0),0)</f>
        <v>0</v>
      </c>
      <c r="K426" s="300">
        <f>IF(AND(H426&lt;&gt;0,J426&lt;&gt;0)=FALSE,0,data!$C$43)</f>
        <v>0</v>
      </c>
      <c r="L426" s="338">
        <f t="shared" si="32"/>
        <v>0</v>
      </c>
      <c r="M426" s="293">
        <f t="shared" si="31"/>
        <v>0</v>
      </c>
      <c r="N426" s="293">
        <f t="shared" si="29"/>
        <v>0</v>
      </c>
      <c r="O426" s="293">
        <f t="shared" si="30"/>
        <v>0</v>
      </c>
      <c r="P426" s="296"/>
    </row>
    <row r="427" spans="1:16" ht="26.55" hidden="1" customHeight="1" x14ac:dyDescent="0.3">
      <c r="A427" s="301"/>
      <c r="B427" s="290" t="s">
        <v>549</v>
      </c>
      <c r="C427" s="291"/>
      <c r="D427" s="297"/>
      <c r="E427" s="293">
        <f t="shared" si="28"/>
        <v>0</v>
      </c>
      <c r="F427" s="298">
        <f>IF(E427=1,data!$C$41*D427,0)</f>
        <v>0</v>
      </c>
      <c r="G427" s="334" t="s">
        <v>127</v>
      </c>
      <c r="H427" s="299">
        <f>IF($E427=1,IF($D427&lt;15,VLOOKUP(G427,data!$B$3:$E$32,2,0)*$D427,(VLOOKUP(G427,data!$B$3:$E$32,2,0)*14)+(VLOOKUP(G427,data!$B$3:$E$32,3,0))*($D427-14)),0)</f>
        <v>0</v>
      </c>
      <c r="I427" s="334" t="s">
        <v>127</v>
      </c>
      <c r="J427" s="299">
        <f>IF($E427=1,VLOOKUP(I427,data!$B$35:$D$39,2,0),0)</f>
        <v>0</v>
      </c>
      <c r="K427" s="300">
        <f>IF(AND(H427&lt;&gt;0,J427&lt;&gt;0)=FALSE,0,data!$C$43)</f>
        <v>0</v>
      </c>
      <c r="L427" s="338">
        <f t="shared" si="32"/>
        <v>0</v>
      </c>
      <c r="M427" s="293">
        <f t="shared" si="31"/>
        <v>0</v>
      </c>
      <c r="N427" s="293">
        <f t="shared" si="29"/>
        <v>0</v>
      </c>
      <c r="O427" s="293">
        <f t="shared" si="30"/>
        <v>0</v>
      </c>
      <c r="P427" s="296"/>
    </row>
    <row r="428" spans="1:16" ht="26.55" hidden="1" customHeight="1" x14ac:dyDescent="0.3">
      <c r="A428" s="301"/>
      <c r="B428" s="290" t="s">
        <v>550</v>
      </c>
      <c r="C428" s="291"/>
      <c r="D428" s="297"/>
      <c r="E428" s="293">
        <f t="shared" si="28"/>
        <v>0</v>
      </c>
      <c r="F428" s="298">
        <f>IF(E428=1,data!$C$41*D428,0)</f>
        <v>0</v>
      </c>
      <c r="G428" s="334" t="s">
        <v>127</v>
      </c>
      <c r="H428" s="299">
        <f>IF($E428=1,IF($D428&lt;15,VLOOKUP(G428,data!$B$3:$E$32,2,0)*$D428,(VLOOKUP(G428,data!$B$3:$E$32,2,0)*14)+(VLOOKUP(G428,data!$B$3:$E$32,3,0))*($D428-14)),0)</f>
        <v>0</v>
      </c>
      <c r="I428" s="334" t="s">
        <v>127</v>
      </c>
      <c r="J428" s="299">
        <f>IF($E428=1,VLOOKUP(I428,data!$B$35:$D$39,2,0),0)</f>
        <v>0</v>
      </c>
      <c r="K428" s="300">
        <f>IF(AND(H428&lt;&gt;0,J428&lt;&gt;0)=FALSE,0,data!$C$43)</f>
        <v>0</v>
      </c>
      <c r="L428" s="338">
        <f t="shared" si="32"/>
        <v>0</v>
      </c>
      <c r="M428" s="293">
        <f t="shared" si="31"/>
        <v>0</v>
      </c>
      <c r="N428" s="293">
        <f t="shared" si="29"/>
        <v>0</v>
      </c>
      <c r="O428" s="293">
        <f t="shared" si="30"/>
        <v>0</v>
      </c>
      <c r="P428" s="296"/>
    </row>
    <row r="429" spans="1:16" ht="26.55" hidden="1" customHeight="1" x14ac:dyDescent="0.3">
      <c r="A429" s="301"/>
      <c r="B429" s="290" t="s">
        <v>551</v>
      </c>
      <c r="C429" s="291"/>
      <c r="D429" s="297"/>
      <c r="E429" s="293">
        <f t="shared" si="28"/>
        <v>0</v>
      </c>
      <c r="F429" s="298">
        <f>IF(E429=1,data!$C$41*D429,0)</f>
        <v>0</v>
      </c>
      <c r="G429" s="334" t="s">
        <v>127</v>
      </c>
      <c r="H429" s="299">
        <f>IF($E429=1,IF($D429&lt;15,VLOOKUP(G429,data!$B$3:$E$32,2,0)*$D429,(VLOOKUP(G429,data!$B$3:$E$32,2,0)*14)+(VLOOKUP(G429,data!$B$3:$E$32,3,0))*($D429-14)),0)</f>
        <v>0</v>
      </c>
      <c r="I429" s="334" t="s">
        <v>127</v>
      </c>
      <c r="J429" s="299">
        <f>IF($E429=1,VLOOKUP(I429,data!$B$35:$D$39,2,0),0)</f>
        <v>0</v>
      </c>
      <c r="K429" s="300">
        <f>IF(AND(H429&lt;&gt;0,J429&lt;&gt;0)=FALSE,0,data!$C$43)</f>
        <v>0</v>
      </c>
      <c r="L429" s="338">
        <f t="shared" si="32"/>
        <v>0</v>
      </c>
      <c r="M429" s="293">
        <f t="shared" si="31"/>
        <v>0</v>
      </c>
      <c r="N429" s="293">
        <f t="shared" si="29"/>
        <v>0</v>
      </c>
      <c r="O429" s="293">
        <f t="shared" si="30"/>
        <v>0</v>
      </c>
      <c r="P429" s="296"/>
    </row>
    <row r="430" spans="1:16" ht="26.55" hidden="1" customHeight="1" x14ac:dyDescent="0.3">
      <c r="A430" s="301"/>
      <c r="B430" s="290" t="s">
        <v>552</v>
      </c>
      <c r="C430" s="291"/>
      <c r="D430" s="297"/>
      <c r="E430" s="293">
        <f t="shared" si="28"/>
        <v>0</v>
      </c>
      <c r="F430" s="298">
        <f>IF(E430=1,data!$C$41*D430,0)</f>
        <v>0</v>
      </c>
      <c r="G430" s="334" t="s">
        <v>127</v>
      </c>
      <c r="H430" s="299">
        <f>IF($E430=1,IF($D430&lt;15,VLOOKUP(G430,data!$B$3:$E$32,2,0)*$D430,(VLOOKUP(G430,data!$B$3:$E$32,2,0)*14)+(VLOOKUP(G430,data!$B$3:$E$32,3,0))*($D430-14)),0)</f>
        <v>0</v>
      </c>
      <c r="I430" s="334" t="s">
        <v>127</v>
      </c>
      <c r="J430" s="299">
        <f>IF($E430=1,VLOOKUP(I430,data!$B$35:$D$39,2,0),0)</f>
        <v>0</v>
      </c>
      <c r="K430" s="300">
        <f>IF(AND(H430&lt;&gt;0,J430&lt;&gt;0)=FALSE,0,data!$C$43)</f>
        <v>0</v>
      </c>
      <c r="L430" s="338">
        <f t="shared" si="32"/>
        <v>0</v>
      </c>
      <c r="M430" s="293">
        <f t="shared" si="31"/>
        <v>0</v>
      </c>
      <c r="N430" s="293">
        <f t="shared" si="29"/>
        <v>0</v>
      </c>
      <c r="O430" s="293">
        <f t="shared" si="30"/>
        <v>0</v>
      </c>
      <c r="P430" s="296"/>
    </row>
    <row r="431" spans="1:16" ht="26.55" hidden="1" customHeight="1" x14ac:dyDescent="0.3">
      <c r="A431" s="301"/>
      <c r="B431" s="290" t="s">
        <v>553</v>
      </c>
      <c r="C431" s="291"/>
      <c r="D431" s="297"/>
      <c r="E431" s="293">
        <f t="shared" si="28"/>
        <v>0</v>
      </c>
      <c r="F431" s="298">
        <f>IF(E431=1,data!$C$41*D431,0)</f>
        <v>0</v>
      </c>
      <c r="G431" s="334" t="s">
        <v>127</v>
      </c>
      <c r="H431" s="299">
        <f>IF($E431=1,IF($D431&lt;15,VLOOKUP(G431,data!$B$3:$E$32,2,0)*$D431,(VLOOKUP(G431,data!$B$3:$E$32,2,0)*14)+(VLOOKUP(G431,data!$B$3:$E$32,3,0))*($D431-14)),0)</f>
        <v>0</v>
      </c>
      <c r="I431" s="334" t="s">
        <v>127</v>
      </c>
      <c r="J431" s="299">
        <f>IF($E431=1,VLOOKUP(I431,data!$B$35:$D$39,2,0),0)</f>
        <v>0</v>
      </c>
      <c r="K431" s="300">
        <f>IF(AND(H431&lt;&gt;0,J431&lt;&gt;0)=FALSE,0,data!$C$43)</f>
        <v>0</v>
      </c>
      <c r="L431" s="338">
        <f t="shared" si="32"/>
        <v>0</v>
      </c>
      <c r="M431" s="293">
        <f t="shared" si="31"/>
        <v>0</v>
      </c>
      <c r="N431" s="293">
        <f t="shared" si="29"/>
        <v>0</v>
      </c>
      <c r="O431" s="293">
        <f t="shared" si="30"/>
        <v>0</v>
      </c>
      <c r="P431" s="296"/>
    </row>
    <row r="432" spans="1:16" ht="26.55" hidden="1" customHeight="1" x14ac:dyDescent="0.3">
      <c r="A432" s="301"/>
      <c r="B432" s="290" t="s">
        <v>554</v>
      </c>
      <c r="C432" s="291"/>
      <c r="D432" s="297"/>
      <c r="E432" s="293">
        <f t="shared" si="28"/>
        <v>0</v>
      </c>
      <c r="F432" s="298">
        <f>IF(E432=1,data!$C$41*D432,0)</f>
        <v>0</v>
      </c>
      <c r="G432" s="334" t="s">
        <v>127</v>
      </c>
      <c r="H432" s="299">
        <f>IF($E432=1,IF($D432&lt;15,VLOOKUP(G432,data!$B$3:$E$32,2,0)*$D432,(VLOOKUP(G432,data!$B$3:$E$32,2,0)*14)+(VLOOKUP(G432,data!$B$3:$E$32,3,0))*($D432-14)),0)</f>
        <v>0</v>
      </c>
      <c r="I432" s="334" t="s">
        <v>127</v>
      </c>
      <c r="J432" s="299">
        <f>IF($E432=1,VLOOKUP(I432,data!$B$35:$D$39,2,0),0)</f>
        <v>0</v>
      </c>
      <c r="K432" s="300">
        <f>IF(AND(H432&lt;&gt;0,J432&lt;&gt;0)=FALSE,0,data!$C$43)</f>
        <v>0</v>
      </c>
      <c r="L432" s="338">
        <f t="shared" si="32"/>
        <v>0</v>
      </c>
      <c r="M432" s="293">
        <f t="shared" si="31"/>
        <v>0</v>
      </c>
      <c r="N432" s="293">
        <f t="shared" si="29"/>
        <v>0</v>
      </c>
      <c r="O432" s="293">
        <f t="shared" si="30"/>
        <v>0</v>
      </c>
      <c r="P432" s="296"/>
    </row>
    <row r="433" spans="1:16" ht="26.55" hidden="1" customHeight="1" x14ac:dyDescent="0.3">
      <c r="A433" s="301"/>
      <c r="B433" s="290" t="s">
        <v>555</v>
      </c>
      <c r="C433" s="291"/>
      <c r="D433" s="297"/>
      <c r="E433" s="293">
        <f t="shared" si="28"/>
        <v>0</v>
      </c>
      <c r="F433" s="298">
        <f>IF(E433=1,data!$C$41*D433,0)</f>
        <v>0</v>
      </c>
      <c r="G433" s="334" t="s">
        <v>127</v>
      </c>
      <c r="H433" s="299">
        <f>IF($E433=1,IF($D433&lt;15,VLOOKUP(G433,data!$B$3:$E$32,2,0)*$D433,(VLOOKUP(G433,data!$B$3:$E$32,2,0)*14)+(VLOOKUP(G433,data!$B$3:$E$32,3,0))*($D433-14)),0)</f>
        <v>0</v>
      </c>
      <c r="I433" s="334" t="s">
        <v>127</v>
      </c>
      <c r="J433" s="299">
        <f>IF($E433=1,VLOOKUP(I433,data!$B$35:$D$39,2,0),0)</f>
        <v>0</v>
      </c>
      <c r="K433" s="300">
        <f>IF(AND(H433&lt;&gt;0,J433&lt;&gt;0)=FALSE,0,data!$C$43)</f>
        <v>0</v>
      </c>
      <c r="L433" s="338">
        <f t="shared" si="32"/>
        <v>0</v>
      </c>
      <c r="M433" s="293">
        <f t="shared" si="31"/>
        <v>0</v>
      </c>
      <c r="N433" s="293">
        <f t="shared" si="29"/>
        <v>0</v>
      </c>
      <c r="O433" s="293">
        <f t="shared" si="30"/>
        <v>0</v>
      </c>
      <c r="P433" s="296"/>
    </row>
    <row r="434" spans="1:16" ht="26.55" hidden="1" customHeight="1" x14ac:dyDescent="0.3">
      <c r="A434" s="301"/>
      <c r="B434" s="290" t="s">
        <v>556</v>
      </c>
      <c r="C434" s="291"/>
      <c r="D434" s="297"/>
      <c r="E434" s="293">
        <f t="shared" si="28"/>
        <v>0</v>
      </c>
      <c r="F434" s="298">
        <f>IF(E434=1,data!$C$41*D434,0)</f>
        <v>0</v>
      </c>
      <c r="G434" s="334" t="s">
        <v>127</v>
      </c>
      <c r="H434" s="299">
        <f>IF($E434=1,IF($D434&lt;15,VLOOKUP(G434,data!$B$3:$E$32,2,0)*$D434,(VLOOKUP(G434,data!$B$3:$E$32,2,0)*14)+(VLOOKUP(G434,data!$B$3:$E$32,3,0))*($D434-14)),0)</f>
        <v>0</v>
      </c>
      <c r="I434" s="334" t="s">
        <v>127</v>
      </c>
      <c r="J434" s="299">
        <f>IF($E434=1,VLOOKUP(I434,data!$B$35:$D$39,2,0),0)</f>
        <v>0</v>
      </c>
      <c r="K434" s="300">
        <f>IF(AND(H434&lt;&gt;0,J434&lt;&gt;0)=FALSE,0,data!$C$43)</f>
        <v>0</v>
      </c>
      <c r="L434" s="338">
        <f t="shared" si="32"/>
        <v>0</v>
      </c>
      <c r="M434" s="293">
        <f t="shared" si="31"/>
        <v>0</v>
      </c>
      <c r="N434" s="293">
        <f t="shared" si="29"/>
        <v>0</v>
      </c>
      <c r="O434" s="293">
        <f t="shared" si="30"/>
        <v>0</v>
      </c>
      <c r="P434" s="296"/>
    </row>
    <row r="435" spans="1:16" ht="26.55" hidden="1" customHeight="1" x14ac:dyDescent="0.3">
      <c r="A435" s="301"/>
      <c r="B435" s="290" t="s">
        <v>557</v>
      </c>
      <c r="C435" s="291"/>
      <c r="D435" s="297"/>
      <c r="E435" s="293">
        <f t="shared" si="28"/>
        <v>0</v>
      </c>
      <c r="F435" s="298">
        <f>IF(E435=1,data!$C$41*D435,0)</f>
        <v>0</v>
      </c>
      <c r="G435" s="334" t="s">
        <v>127</v>
      </c>
      <c r="H435" s="299">
        <f>IF($E435=1,IF($D435&lt;15,VLOOKUP(G435,data!$B$3:$E$32,2,0)*$D435,(VLOOKUP(G435,data!$B$3:$E$32,2,0)*14)+(VLOOKUP(G435,data!$B$3:$E$32,3,0))*($D435-14)),0)</f>
        <v>0</v>
      </c>
      <c r="I435" s="334" t="s">
        <v>127</v>
      </c>
      <c r="J435" s="299">
        <f>IF($E435=1,VLOOKUP(I435,data!$B$35:$D$39,2,0),0)</f>
        <v>0</v>
      </c>
      <c r="K435" s="300">
        <f>IF(AND(H435&lt;&gt;0,J435&lt;&gt;0)=FALSE,0,data!$C$43)</f>
        <v>0</v>
      </c>
      <c r="L435" s="338">
        <f t="shared" si="32"/>
        <v>0</v>
      </c>
      <c r="M435" s="293">
        <f t="shared" si="31"/>
        <v>0</v>
      </c>
      <c r="N435" s="293">
        <f t="shared" si="29"/>
        <v>0</v>
      </c>
      <c r="O435" s="293">
        <f t="shared" si="30"/>
        <v>0</v>
      </c>
      <c r="P435" s="296"/>
    </row>
    <row r="436" spans="1:16" ht="26.55" hidden="1" customHeight="1" x14ac:dyDescent="0.3">
      <c r="A436" s="301"/>
      <c r="B436" s="290" t="s">
        <v>558</v>
      </c>
      <c r="C436" s="291"/>
      <c r="D436" s="297"/>
      <c r="E436" s="293">
        <f t="shared" si="28"/>
        <v>0</v>
      </c>
      <c r="F436" s="298">
        <f>IF(E436=1,data!$C$41*D436,0)</f>
        <v>0</v>
      </c>
      <c r="G436" s="334" t="s">
        <v>127</v>
      </c>
      <c r="H436" s="299">
        <f>IF($E436=1,IF($D436&lt;15,VLOOKUP(G436,data!$B$3:$E$32,2,0)*$D436,(VLOOKUP(G436,data!$B$3:$E$32,2,0)*14)+(VLOOKUP(G436,data!$B$3:$E$32,3,0))*($D436-14)),0)</f>
        <v>0</v>
      </c>
      <c r="I436" s="334" t="s">
        <v>127</v>
      </c>
      <c r="J436" s="299">
        <f>IF($E436=1,VLOOKUP(I436,data!$B$35:$D$39,2,0),0)</f>
        <v>0</v>
      </c>
      <c r="K436" s="300">
        <f>IF(AND(H436&lt;&gt;0,J436&lt;&gt;0)=FALSE,0,data!$C$43)</f>
        <v>0</v>
      </c>
      <c r="L436" s="338">
        <f t="shared" si="32"/>
        <v>0</v>
      </c>
      <c r="M436" s="293">
        <f t="shared" si="31"/>
        <v>0</v>
      </c>
      <c r="N436" s="293">
        <f t="shared" si="29"/>
        <v>0</v>
      </c>
      <c r="O436" s="293">
        <f t="shared" si="30"/>
        <v>0</v>
      </c>
      <c r="P436" s="296"/>
    </row>
    <row r="437" spans="1:16" ht="26.55" hidden="1" customHeight="1" x14ac:dyDescent="0.3">
      <c r="A437" s="301"/>
      <c r="B437" s="290" t="s">
        <v>559</v>
      </c>
      <c r="C437" s="291"/>
      <c r="D437" s="297"/>
      <c r="E437" s="293">
        <f t="shared" si="28"/>
        <v>0</v>
      </c>
      <c r="F437" s="298">
        <f>IF(E437=1,data!$C$41*D437,0)</f>
        <v>0</v>
      </c>
      <c r="G437" s="334" t="s">
        <v>127</v>
      </c>
      <c r="H437" s="299">
        <f>IF($E437=1,IF($D437&lt;15,VLOOKUP(G437,data!$B$3:$E$32,2,0)*$D437,(VLOOKUP(G437,data!$B$3:$E$32,2,0)*14)+(VLOOKUP(G437,data!$B$3:$E$32,3,0))*($D437-14)),0)</f>
        <v>0</v>
      </c>
      <c r="I437" s="334" t="s">
        <v>127</v>
      </c>
      <c r="J437" s="299">
        <f>IF($E437=1,VLOOKUP(I437,data!$B$35:$D$39,2,0),0)</f>
        <v>0</v>
      </c>
      <c r="K437" s="300">
        <f>IF(AND(H437&lt;&gt;0,J437&lt;&gt;0)=FALSE,0,data!$C$43)</f>
        <v>0</v>
      </c>
      <c r="L437" s="338">
        <f t="shared" si="32"/>
        <v>0</v>
      </c>
      <c r="M437" s="293">
        <f t="shared" si="31"/>
        <v>0</v>
      </c>
      <c r="N437" s="293">
        <f t="shared" si="29"/>
        <v>0</v>
      </c>
      <c r="O437" s="293">
        <f t="shared" si="30"/>
        <v>0</v>
      </c>
      <c r="P437" s="296"/>
    </row>
    <row r="438" spans="1:16" ht="26.55" hidden="1" customHeight="1" x14ac:dyDescent="0.3">
      <c r="A438" s="301"/>
      <c r="B438" s="290" t="s">
        <v>560</v>
      </c>
      <c r="C438" s="291"/>
      <c r="D438" s="297"/>
      <c r="E438" s="293">
        <f t="shared" si="28"/>
        <v>0</v>
      </c>
      <c r="F438" s="298">
        <f>IF(E438=1,data!$C$41*D438,0)</f>
        <v>0</v>
      </c>
      <c r="G438" s="334" t="s">
        <v>127</v>
      </c>
      <c r="H438" s="299">
        <f>IF($E438=1,IF($D438&lt;15,VLOOKUP(G438,data!$B$3:$E$32,2,0)*$D438,(VLOOKUP(G438,data!$B$3:$E$32,2,0)*14)+(VLOOKUP(G438,data!$B$3:$E$32,3,0))*($D438-14)),0)</f>
        <v>0</v>
      </c>
      <c r="I438" s="334" t="s">
        <v>127</v>
      </c>
      <c r="J438" s="299">
        <f>IF($E438=1,VLOOKUP(I438,data!$B$35:$D$39,2,0),0)</f>
        <v>0</v>
      </c>
      <c r="K438" s="300">
        <f>IF(AND(H438&lt;&gt;0,J438&lt;&gt;0)=FALSE,0,data!$C$43)</f>
        <v>0</v>
      </c>
      <c r="L438" s="338">
        <f t="shared" si="32"/>
        <v>0</v>
      </c>
      <c r="M438" s="293">
        <f t="shared" si="31"/>
        <v>0</v>
      </c>
      <c r="N438" s="293">
        <f t="shared" si="29"/>
        <v>0</v>
      </c>
      <c r="O438" s="293">
        <f t="shared" si="30"/>
        <v>0</v>
      </c>
      <c r="P438" s="296"/>
    </row>
    <row r="439" spans="1:16" ht="26.55" hidden="1" customHeight="1" x14ac:dyDescent="0.3">
      <c r="A439" s="301"/>
      <c r="B439" s="290" t="s">
        <v>561</v>
      </c>
      <c r="C439" s="291"/>
      <c r="D439" s="297"/>
      <c r="E439" s="293">
        <f t="shared" si="28"/>
        <v>0</v>
      </c>
      <c r="F439" s="298">
        <f>IF(E439=1,data!$C$41*D439,0)</f>
        <v>0</v>
      </c>
      <c r="G439" s="334" t="s">
        <v>127</v>
      </c>
      <c r="H439" s="299">
        <f>IF($E439=1,IF($D439&lt;15,VLOOKUP(G439,data!$B$3:$E$32,2,0)*$D439,(VLOOKUP(G439,data!$B$3:$E$32,2,0)*14)+(VLOOKUP(G439,data!$B$3:$E$32,3,0))*($D439-14)),0)</f>
        <v>0</v>
      </c>
      <c r="I439" s="334" t="s">
        <v>127</v>
      </c>
      <c r="J439" s="299">
        <f>IF($E439=1,VLOOKUP(I439,data!$B$35:$D$39,2,0),0)</f>
        <v>0</v>
      </c>
      <c r="K439" s="300">
        <f>IF(AND(H439&lt;&gt;0,J439&lt;&gt;0)=FALSE,0,data!$C$43)</f>
        <v>0</v>
      </c>
      <c r="L439" s="338">
        <f t="shared" si="32"/>
        <v>0</v>
      </c>
      <c r="M439" s="293">
        <f t="shared" si="31"/>
        <v>0</v>
      </c>
      <c r="N439" s="293">
        <f t="shared" si="29"/>
        <v>0</v>
      </c>
      <c r="O439" s="293">
        <f t="shared" si="30"/>
        <v>0</v>
      </c>
      <c r="P439" s="296"/>
    </row>
    <row r="440" spans="1:16" ht="26.55" hidden="1" customHeight="1" x14ac:dyDescent="0.3">
      <c r="A440" s="301"/>
      <c r="B440" s="290" t="s">
        <v>562</v>
      </c>
      <c r="C440" s="291"/>
      <c r="D440" s="297"/>
      <c r="E440" s="293">
        <f t="shared" si="28"/>
        <v>0</v>
      </c>
      <c r="F440" s="298">
        <f>IF(E440=1,data!$C$41*D440,0)</f>
        <v>0</v>
      </c>
      <c r="G440" s="334" t="s">
        <v>127</v>
      </c>
      <c r="H440" s="299">
        <f>IF($E440=1,IF($D440&lt;15,VLOOKUP(G440,data!$B$3:$E$32,2,0)*$D440,(VLOOKUP(G440,data!$B$3:$E$32,2,0)*14)+(VLOOKUP(G440,data!$B$3:$E$32,3,0))*($D440-14)),0)</f>
        <v>0</v>
      </c>
      <c r="I440" s="334" t="s">
        <v>127</v>
      </c>
      <c r="J440" s="299">
        <f>IF($E440=1,VLOOKUP(I440,data!$B$35:$D$39,2,0),0)</f>
        <v>0</v>
      </c>
      <c r="K440" s="300">
        <f>IF(AND(H440&lt;&gt;0,J440&lt;&gt;0)=FALSE,0,data!$C$43)</f>
        <v>0</v>
      </c>
      <c r="L440" s="338">
        <f t="shared" si="32"/>
        <v>0</v>
      </c>
      <c r="M440" s="293">
        <f t="shared" si="31"/>
        <v>0</v>
      </c>
      <c r="N440" s="293">
        <f t="shared" si="29"/>
        <v>0</v>
      </c>
      <c r="O440" s="293">
        <f t="shared" si="30"/>
        <v>0</v>
      </c>
      <c r="P440" s="296"/>
    </row>
    <row r="441" spans="1:16" ht="26.55" hidden="1" customHeight="1" x14ac:dyDescent="0.3">
      <c r="A441" s="301"/>
      <c r="B441" s="290" t="s">
        <v>563</v>
      </c>
      <c r="C441" s="291"/>
      <c r="D441" s="297"/>
      <c r="E441" s="293">
        <f t="shared" si="28"/>
        <v>0</v>
      </c>
      <c r="F441" s="298">
        <f>IF(E441=1,data!$C$41*D441,0)</f>
        <v>0</v>
      </c>
      <c r="G441" s="334" t="s">
        <v>127</v>
      </c>
      <c r="H441" s="299">
        <f>IF($E441=1,IF($D441&lt;15,VLOOKUP(G441,data!$B$3:$E$32,2,0)*$D441,(VLOOKUP(G441,data!$B$3:$E$32,2,0)*14)+(VLOOKUP(G441,data!$B$3:$E$32,3,0))*($D441-14)),0)</f>
        <v>0</v>
      </c>
      <c r="I441" s="334" t="s">
        <v>127</v>
      </c>
      <c r="J441" s="299">
        <f>IF($E441=1,VLOOKUP(I441,data!$B$35:$D$39,2,0),0)</f>
        <v>0</v>
      </c>
      <c r="K441" s="300">
        <f>IF(AND(H441&lt;&gt;0,J441&lt;&gt;0)=FALSE,0,data!$C$43)</f>
        <v>0</v>
      </c>
      <c r="L441" s="338">
        <f t="shared" si="32"/>
        <v>0</v>
      </c>
      <c r="M441" s="293">
        <f t="shared" si="31"/>
        <v>0</v>
      </c>
      <c r="N441" s="293">
        <f t="shared" si="29"/>
        <v>0</v>
      </c>
      <c r="O441" s="293">
        <f t="shared" si="30"/>
        <v>0</v>
      </c>
      <c r="P441" s="296"/>
    </row>
    <row r="442" spans="1:16" ht="26.55" hidden="1" customHeight="1" x14ac:dyDescent="0.3">
      <c r="A442" s="301"/>
      <c r="B442" s="290" t="s">
        <v>564</v>
      </c>
      <c r="C442" s="291"/>
      <c r="D442" s="297"/>
      <c r="E442" s="293">
        <f t="shared" si="28"/>
        <v>0</v>
      </c>
      <c r="F442" s="298">
        <f>IF(E442=1,data!$C$41*D442,0)</f>
        <v>0</v>
      </c>
      <c r="G442" s="334" t="s">
        <v>127</v>
      </c>
      <c r="H442" s="299">
        <f>IF($E442=1,IF($D442&lt;15,VLOOKUP(G442,data!$B$3:$E$32,2,0)*$D442,(VLOOKUP(G442,data!$B$3:$E$32,2,0)*14)+(VLOOKUP(G442,data!$B$3:$E$32,3,0))*($D442-14)),0)</f>
        <v>0</v>
      </c>
      <c r="I442" s="334" t="s">
        <v>127</v>
      </c>
      <c r="J442" s="299">
        <f>IF($E442=1,VLOOKUP(I442,data!$B$35:$D$39,2,0),0)</f>
        <v>0</v>
      </c>
      <c r="K442" s="300">
        <f>IF(AND(H442&lt;&gt;0,J442&lt;&gt;0)=FALSE,0,data!$C$43)</f>
        <v>0</v>
      </c>
      <c r="L442" s="338">
        <f t="shared" si="32"/>
        <v>0</v>
      </c>
      <c r="M442" s="293">
        <f t="shared" si="31"/>
        <v>0</v>
      </c>
      <c r="N442" s="293">
        <f t="shared" si="29"/>
        <v>0</v>
      </c>
      <c r="O442" s="293">
        <f t="shared" si="30"/>
        <v>0</v>
      </c>
      <c r="P442" s="296"/>
    </row>
    <row r="443" spans="1:16" ht="26.55" hidden="1" customHeight="1" x14ac:dyDescent="0.3">
      <c r="A443" s="301"/>
      <c r="B443" s="290" t="s">
        <v>565</v>
      </c>
      <c r="C443" s="291"/>
      <c r="D443" s="297"/>
      <c r="E443" s="293">
        <f t="shared" si="28"/>
        <v>0</v>
      </c>
      <c r="F443" s="298">
        <f>IF(E443=1,data!$C$41*D443,0)</f>
        <v>0</v>
      </c>
      <c r="G443" s="334" t="s">
        <v>127</v>
      </c>
      <c r="H443" s="299">
        <f>IF($E443=1,IF($D443&lt;15,VLOOKUP(G443,data!$B$3:$E$32,2,0)*$D443,(VLOOKUP(G443,data!$B$3:$E$32,2,0)*14)+(VLOOKUP(G443,data!$B$3:$E$32,3,0))*($D443-14)),0)</f>
        <v>0</v>
      </c>
      <c r="I443" s="334" t="s">
        <v>127</v>
      </c>
      <c r="J443" s="299">
        <f>IF($E443=1,VLOOKUP(I443,data!$B$35:$D$39,2,0),0)</f>
        <v>0</v>
      </c>
      <c r="K443" s="300">
        <f>IF(AND(H443&lt;&gt;0,J443&lt;&gt;0)=FALSE,0,data!$C$43)</f>
        <v>0</v>
      </c>
      <c r="L443" s="338">
        <f t="shared" si="32"/>
        <v>0</v>
      </c>
      <c r="M443" s="293">
        <f t="shared" si="31"/>
        <v>0</v>
      </c>
      <c r="N443" s="293">
        <f t="shared" si="29"/>
        <v>0</v>
      </c>
      <c r="O443" s="293">
        <f t="shared" si="30"/>
        <v>0</v>
      </c>
      <c r="P443" s="296"/>
    </row>
    <row r="444" spans="1:16" ht="26.55" hidden="1" customHeight="1" x14ac:dyDescent="0.3">
      <c r="A444" s="301"/>
      <c r="B444" s="290" t="s">
        <v>566</v>
      </c>
      <c r="C444" s="291"/>
      <c r="D444" s="297"/>
      <c r="E444" s="293">
        <f t="shared" si="28"/>
        <v>0</v>
      </c>
      <c r="F444" s="298">
        <f>IF(E444=1,data!$C$41*D444,0)</f>
        <v>0</v>
      </c>
      <c r="G444" s="334" t="s">
        <v>127</v>
      </c>
      <c r="H444" s="299">
        <f>IF($E444=1,IF($D444&lt;15,VLOOKUP(G444,data!$B$3:$E$32,2,0)*$D444,(VLOOKUP(G444,data!$B$3:$E$32,2,0)*14)+(VLOOKUP(G444,data!$B$3:$E$32,3,0))*($D444-14)),0)</f>
        <v>0</v>
      </c>
      <c r="I444" s="334" t="s">
        <v>127</v>
      </c>
      <c r="J444" s="299">
        <f>IF($E444=1,VLOOKUP(I444,data!$B$35:$D$39,2,0),0)</f>
        <v>0</v>
      </c>
      <c r="K444" s="300">
        <f>IF(AND(H444&lt;&gt;0,J444&lt;&gt;0)=FALSE,0,data!$C$43)</f>
        <v>0</v>
      </c>
      <c r="L444" s="338">
        <f t="shared" si="32"/>
        <v>0</v>
      </c>
      <c r="M444" s="293">
        <f t="shared" si="31"/>
        <v>0</v>
      </c>
      <c r="N444" s="293">
        <f t="shared" si="29"/>
        <v>0</v>
      </c>
      <c r="O444" s="293">
        <f t="shared" si="30"/>
        <v>0</v>
      </c>
      <c r="P444" s="296"/>
    </row>
    <row r="445" spans="1:16" ht="26.55" hidden="1" customHeight="1" x14ac:dyDescent="0.3">
      <c r="A445" s="301"/>
      <c r="B445" s="290" t="s">
        <v>567</v>
      </c>
      <c r="C445" s="291"/>
      <c r="D445" s="297"/>
      <c r="E445" s="293">
        <f t="shared" si="28"/>
        <v>0</v>
      </c>
      <c r="F445" s="298">
        <f>IF(E445=1,data!$C$41*D445,0)</f>
        <v>0</v>
      </c>
      <c r="G445" s="334" t="s">
        <v>127</v>
      </c>
      <c r="H445" s="299">
        <f>IF($E445=1,IF($D445&lt;15,VLOOKUP(G445,data!$B$3:$E$32,2,0)*$D445,(VLOOKUP(G445,data!$B$3:$E$32,2,0)*14)+(VLOOKUP(G445,data!$B$3:$E$32,3,0))*($D445-14)),0)</f>
        <v>0</v>
      </c>
      <c r="I445" s="334" t="s">
        <v>127</v>
      </c>
      <c r="J445" s="299">
        <f>IF($E445=1,VLOOKUP(I445,data!$B$35:$D$39,2,0),0)</f>
        <v>0</v>
      </c>
      <c r="K445" s="300">
        <f>IF(AND(H445&lt;&gt;0,J445&lt;&gt;0)=FALSE,0,data!$C$43)</f>
        <v>0</v>
      </c>
      <c r="L445" s="338">
        <f t="shared" si="32"/>
        <v>0</v>
      </c>
      <c r="M445" s="293">
        <f t="shared" si="31"/>
        <v>0</v>
      </c>
      <c r="N445" s="293">
        <f t="shared" si="29"/>
        <v>0</v>
      </c>
      <c r="O445" s="293">
        <f t="shared" si="30"/>
        <v>0</v>
      </c>
      <c r="P445" s="296"/>
    </row>
    <row r="446" spans="1:16" ht="26.55" hidden="1" customHeight="1" x14ac:dyDescent="0.3">
      <c r="A446" s="301"/>
      <c r="B446" s="290" t="s">
        <v>568</v>
      </c>
      <c r="C446" s="291"/>
      <c r="D446" s="297"/>
      <c r="E446" s="293">
        <f t="shared" si="28"/>
        <v>0</v>
      </c>
      <c r="F446" s="298">
        <f>IF(E446=1,data!$C$41*D446,0)</f>
        <v>0</v>
      </c>
      <c r="G446" s="334" t="s">
        <v>127</v>
      </c>
      <c r="H446" s="299">
        <f>IF($E446=1,IF($D446&lt;15,VLOOKUP(G446,data!$B$3:$E$32,2,0)*$D446,(VLOOKUP(G446,data!$B$3:$E$32,2,0)*14)+(VLOOKUP(G446,data!$B$3:$E$32,3,0))*($D446-14)),0)</f>
        <v>0</v>
      </c>
      <c r="I446" s="334" t="s">
        <v>127</v>
      </c>
      <c r="J446" s="299">
        <f>IF($E446=1,VLOOKUP(I446,data!$B$35:$D$39,2,0),0)</f>
        <v>0</v>
      </c>
      <c r="K446" s="300">
        <f>IF(AND(H446&lt;&gt;0,J446&lt;&gt;0)=FALSE,0,data!$C$43)</f>
        <v>0</v>
      </c>
      <c r="L446" s="338">
        <f t="shared" si="32"/>
        <v>0</v>
      </c>
      <c r="M446" s="293">
        <f t="shared" si="31"/>
        <v>0</v>
      </c>
      <c r="N446" s="293">
        <f t="shared" si="29"/>
        <v>0</v>
      </c>
      <c r="O446" s="293">
        <f t="shared" si="30"/>
        <v>0</v>
      </c>
      <c r="P446" s="296"/>
    </row>
    <row r="447" spans="1:16" ht="26.55" hidden="1" customHeight="1" x14ac:dyDescent="0.3">
      <c r="A447" s="301"/>
      <c r="B447" s="290" t="s">
        <v>569</v>
      </c>
      <c r="C447" s="291"/>
      <c r="D447" s="297"/>
      <c r="E447" s="293">
        <f t="shared" si="28"/>
        <v>0</v>
      </c>
      <c r="F447" s="298">
        <f>IF(E447=1,data!$C$41*D447,0)</f>
        <v>0</v>
      </c>
      <c r="G447" s="334" t="s">
        <v>127</v>
      </c>
      <c r="H447" s="299">
        <f>IF($E447=1,IF($D447&lt;15,VLOOKUP(G447,data!$B$3:$E$32,2,0)*$D447,(VLOOKUP(G447,data!$B$3:$E$32,2,0)*14)+(VLOOKUP(G447,data!$B$3:$E$32,3,0))*($D447-14)),0)</f>
        <v>0</v>
      </c>
      <c r="I447" s="334" t="s">
        <v>127</v>
      </c>
      <c r="J447" s="299">
        <f>IF($E447=1,VLOOKUP(I447,data!$B$35:$D$39,2,0),0)</f>
        <v>0</v>
      </c>
      <c r="K447" s="300">
        <f>IF(AND(H447&lt;&gt;0,J447&lt;&gt;0)=FALSE,0,data!$C$43)</f>
        <v>0</v>
      </c>
      <c r="L447" s="338">
        <f t="shared" si="32"/>
        <v>0</v>
      </c>
      <c r="M447" s="293">
        <f t="shared" si="31"/>
        <v>0</v>
      </c>
      <c r="N447" s="293">
        <f t="shared" si="29"/>
        <v>0</v>
      </c>
      <c r="O447" s="293">
        <f t="shared" si="30"/>
        <v>0</v>
      </c>
      <c r="P447" s="296"/>
    </row>
    <row r="448" spans="1:16" ht="26.55" hidden="1" customHeight="1" x14ac:dyDescent="0.3">
      <c r="A448" s="301"/>
      <c r="B448" s="290" t="s">
        <v>570</v>
      </c>
      <c r="C448" s="291"/>
      <c r="D448" s="297"/>
      <c r="E448" s="293">
        <f t="shared" si="28"/>
        <v>0</v>
      </c>
      <c r="F448" s="298">
        <f>IF(E448=1,data!$C$41*D448,0)</f>
        <v>0</v>
      </c>
      <c r="G448" s="334" t="s">
        <v>127</v>
      </c>
      <c r="H448" s="299">
        <f>IF($E448=1,IF($D448&lt;15,VLOOKUP(G448,data!$B$3:$E$32,2,0)*$D448,(VLOOKUP(G448,data!$B$3:$E$32,2,0)*14)+(VLOOKUP(G448,data!$B$3:$E$32,3,0))*($D448-14)),0)</f>
        <v>0</v>
      </c>
      <c r="I448" s="334" t="s">
        <v>127</v>
      </c>
      <c r="J448" s="299">
        <f>IF($E448=1,VLOOKUP(I448,data!$B$35:$D$39,2,0),0)</f>
        <v>0</v>
      </c>
      <c r="K448" s="300">
        <f>IF(AND(H448&lt;&gt;0,J448&lt;&gt;0)=FALSE,0,data!$C$43)</f>
        <v>0</v>
      </c>
      <c r="L448" s="338">
        <f t="shared" si="32"/>
        <v>0</v>
      </c>
      <c r="M448" s="293">
        <f t="shared" si="31"/>
        <v>0</v>
      </c>
      <c r="N448" s="293">
        <f t="shared" si="29"/>
        <v>0</v>
      </c>
      <c r="O448" s="293">
        <f t="shared" si="30"/>
        <v>0</v>
      </c>
      <c r="P448" s="296"/>
    </row>
    <row r="449" spans="1:16" ht="26.55" hidden="1" customHeight="1" x14ac:dyDescent="0.3">
      <c r="A449" s="301"/>
      <c r="B449" s="290" t="s">
        <v>571</v>
      </c>
      <c r="C449" s="291"/>
      <c r="D449" s="297"/>
      <c r="E449" s="293">
        <f t="shared" si="28"/>
        <v>0</v>
      </c>
      <c r="F449" s="298">
        <f>IF(E449=1,data!$C$41*D449,0)</f>
        <v>0</v>
      </c>
      <c r="G449" s="334" t="s">
        <v>127</v>
      </c>
      <c r="H449" s="299">
        <f>IF($E449=1,IF($D449&lt;15,VLOOKUP(G449,data!$B$3:$E$32,2,0)*$D449,(VLOOKUP(G449,data!$B$3:$E$32,2,0)*14)+(VLOOKUP(G449,data!$B$3:$E$32,3,0))*($D449-14)),0)</f>
        <v>0</v>
      </c>
      <c r="I449" s="334" t="s">
        <v>127</v>
      </c>
      <c r="J449" s="299">
        <f>IF($E449=1,VLOOKUP(I449,data!$B$35:$D$39,2,0),0)</f>
        <v>0</v>
      </c>
      <c r="K449" s="300">
        <f>IF(AND(H449&lt;&gt;0,J449&lt;&gt;0)=FALSE,0,data!$C$43)</f>
        <v>0</v>
      </c>
      <c r="L449" s="338">
        <f t="shared" si="32"/>
        <v>0</v>
      </c>
      <c r="M449" s="293">
        <f t="shared" si="31"/>
        <v>0</v>
      </c>
      <c r="N449" s="293">
        <f t="shared" si="29"/>
        <v>0</v>
      </c>
      <c r="O449" s="293">
        <f t="shared" si="30"/>
        <v>0</v>
      </c>
      <c r="P449" s="296"/>
    </row>
    <row r="450" spans="1:16" ht="26.55" hidden="1" customHeight="1" x14ac:dyDescent="0.3">
      <c r="A450" s="301"/>
      <c r="B450" s="290" t="s">
        <v>572</v>
      </c>
      <c r="C450" s="291"/>
      <c r="D450" s="297"/>
      <c r="E450" s="293">
        <f t="shared" si="28"/>
        <v>0</v>
      </c>
      <c r="F450" s="298">
        <f>IF(E450=1,data!$C$41*D450,0)</f>
        <v>0</v>
      </c>
      <c r="G450" s="334" t="s">
        <v>127</v>
      </c>
      <c r="H450" s="299">
        <f>IF($E450=1,IF($D450&lt;15,VLOOKUP(G450,data!$B$3:$E$32,2,0)*$D450,(VLOOKUP(G450,data!$B$3:$E$32,2,0)*14)+(VLOOKUP(G450,data!$B$3:$E$32,3,0))*($D450-14)),0)</f>
        <v>0</v>
      </c>
      <c r="I450" s="334" t="s">
        <v>127</v>
      </c>
      <c r="J450" s="299">
        <f>IF($E450=1,VLOOKUP(I450,data!$B$35:$D$39,2,0),0)</f>
        <v>0</v>
      </c>
      <c r="K450" s="300">
        <f>IF(AND(H450&lt;&gt;0,J450&lt;&gt;0)=FALSE,0,data!$C$43)</f>
        <v>0</v>
      </c>
      <c r="L450" s="338">
        <f t="shared" si="32"/>
        <v>0</v>
      </c>
      <c r="M450" s="293">
        <f t="shared" si="31"/>
        <v>0</v>
      </c>
      <c r="N450" s="293">
        <f t="shared" si="29"/>
        <v>0</v>
      </c>
      <c r="O450" s="293">
        <f t="shared" si="30"/>
        <v>0</v>
      </c>
      <c r="P450" s="296"/>
    </row>
    <row r="451" spans="1:16" ht="26.55" hidden="1" customHeight="1" x14ac:dyDescent="0.3">
      <c r="A451" s="301"/>
      <c r="B451" s="290" t="s">
        <v>573</v>
      </c>
      <c r="C451" s="291"/>
      <c r="D451" s="297"/>
      <c r="E451" s="293">
        <f t="shared" si="28"/>
        <v>0</v>
      </c>
      <c r="F451" s="298">
        <f>IF(E451=1,data!$C$41*D451,0)</f>
        <v>0</v>
      </c>
      <c r="G451" s="334" t="s">
        <v>127</v>
      </c>
      <c r="H451" s="299">
        <f>IF($E451=1,IF($D451&lt;15,VLOOKUP(G451,data!$B$3:$E$32,2,0)*$D451,(VLOOKUP(G451,data!$B$3:$E$32,2,0)*14)+(VLOOKUP(G451,data!$B$3:$E$32,3,0))*($D451-14)),0)</f>
        <v>0</v>
      </c>
      <c r="I451" s="334" t="s">
        <v>127</v>
      </c>
      <c r="J451" s="299">
        <f>IF($E451=1,VLOOKUP(I451,data!$B$35:$D$39,2,0),0)</f>
        <v>0</v>
      </c>
      <c r="K451" s="300">
        <f>IF(AND(H451&lt;&gt;0,J451&lt;&gt;0)=FALSE,0,data!$C$43)</f>
        <v>0</v>
      </c>
      <c r="L451" s="338">
        <f t="shared" si="32"/>
        <v>0</v>
      </c>
      <c r="M451" s="293">
        <f t="shared" si="31"/>
        <v>0</v>
      </c>
      <c r="N451" s="293">
        <f t="shared" si="29"/>
        <v>0</v>
      </c>
      <c r="O451" s="293">
        <f t="shared" si="30"/>
        <v>0</v>
      </c>
      <c r="P451" s="296"/>
    </row>
    <row r="452" spans="1:16" ht="26.55" hidden="1" customHeight="1" x14ac:dyDescent="0.3">
      <c r="A452" s="301"/>
      <c r="B452" s="290" t="s">
        <v>574</v>
      </c>
      <c r="C452" s="291"/>
      <c r="D452" s="297"/>
      <c r="E452" s="293">
        <f t="shared" si="28"/>
        <v>0</v>
      </c>
      <c r="F452" s="298">
        <f>IF(E452=1,data!$C$41*D452,0)</f>
        <v>0</v>
      </c>
      <c r="G452" s="334" t="s">
        <v>127</v>
      </c>
      <c r="H452" s="299">
        <f>IF($E452=1,IF($D452&lt;15,VLOOKUP(G452,data!$B$3:$E$32,2,0)*$D452,(VLOOKUP(G452,data!$B$3:$E$32,2,0)*14)+(VLOOKUP(G452,data!$B$3:$E$32,3,0))*($D452-14)),0)</f>
        <v>0</v>
      </c>
      <c r="I452" s="334" t="s">
        <v>127</v>
      </c>
      <c r="J452" s="299">
        <f>IF($E452=1,VLOOKUP(I452,data!$B$35:$D$39,2,0),0)</f>
        <v>0</v>
      </c>
      <c r="K452" s="300">
        <f>IF(AND(H452&lt;&gt;0,J452&lt;&gt;0)=FALSE,0,data!$C$43)</f>
        <v>0</v>
      </c>
      <c r="L452" s="338">
        <f t="shared" si="32"/>
        <v>0</v>
      </c>
      <c r="M452" s="293">
        <f t="shared" si="31"/>
        <v>0</v>
      </c>
      <c r="N452" s="293">
        <f t="shared" si="29"/>
        <v>0</v>
      </c>
      <c r="O452" s="293">
        <f t="shared" si="30"/>
        <v>0</v>
      </c>
      <c r="P452" s="296"/>
    </row>
    <row r="453" spans="1:16" ht="26.55" hidden="1" customHeight="1" x14ac:dyDescent="0.3">
      <c r="A453" s="301"/>
      <c r="B453" s="290" t="s">
        <v>575</v>
      </c>
      <c r="C453" s="291"/>
      <c r="D453" s="297"/>
      <c r="E453" s="293">
        <f t="shared" si="28"/>
        <v>0</v>
      </c>
      <c r="F453" s="298">
        <f>IF(E453=1,data!$C$41*D453,0)</f>
        <v>0</v>
      </c>
      <c r="G453" s="334" t="s">
        <v>127</v>
      </c>
      <c r="H453" s="299">
        <f>IF($E453=1,IF($D453&lt;15,VLOOKUP(G453,data!$B$3:$E$32,2,0)*$D453,(VLOOKUP(G453,data!$B$3:$E$32,2,0)*14)+(VLOOKUP(G453,data!$B$3:$E$32,3,0))*($D453-14)),0)</f>
        <v>0</v>
      </c>
      <c r="I453" s="334" t="s">
        <v>127</v>
      </c>
      <c r="J453" s="299">
        <f>IF($E453=1,VLOOKUP(I453,data!$B$35:$D$39,2,0),0)</f>
        <v>0</v>
      </c>
      <c r="K453" s="300">
        <f>IF(AND(H453&lt;&gt;0,J453&lt;&gt;0)=FALSE,0,data!$C$43)</f>
        <v>0</v>
      </c>
      <c r="L453" s="338">
        <f t="shared" si="32"/>
        <v>0</v>
      </c>
      <c r="M453" s="293">
        <f t="shared" si="31"/>
        <v>0</v>
      </c>
      <c r="N453" s="293">
        <f t="shared" si="29"/>
        <v>0</v>
      </c>
      <c r="O453" s="293">
        <f t="shared" si="30"/>
        <v>0</v>
      </c>
      <c r="P453" s="296"/>
    </row>
    <row r="454" spans="1:16" ht="26.55" hidden="1" customHeight="1" x14ac:dyDescent="0.3">
      <c r="A454" s="301"/>
      <c r="B454" s="290" t="s">
        <v>576</v>
      </c>
      <c r="C454" s="291"/>
      <c r="D454" s="297"/>
      <c r="E454" s="293">
        <f t="shared" si="28"/>
        <v>0</v>
      </c>
      <c r="F454" s="298">
        <f>IF(E454=1,data!$C$41*D454,0)</f>
        <v>0</v>
      </c>
      <c r="G454" s="334" t="s">
        <v>127</v>
      </c>
      <c r="H454" s="299">
        <f>IF($E454=1,IF($D454&lt;15,VLOOKUP(G454,data!$B$3:$E$32,2,0)*$D454,(VLOOKUP(G454,data!$B$3:$E$32,2,0)*14)+(VLOOKUP(G454,data!$B$3:$E$32,3,0))*($D454-14)),0)</f>
        <v>0</v>
      </c>
      <c r="I454" s="334" t="s">
        <v>127</v>
      </c>
      <c r="J454" s="299">
        <f>IF($E454=1,VLOOKUP(I454,data!$B$35:$D$39,2,0),0)</f>
        <v>0</v>
      </c>
      <c r="K454" s="300">
        <f>IF(AND(H454&lt;&gt;0,J454&lt;&gt;0)=FALSE,0,data!$C$43)</f>
        <v>0</v>
      </c>
      <c r="L454" s="338">
        <f t="shared" si="32"/>
        <v>0</v>
      </c>
      <c r="M454" s="293">
        <f t="shared" si="31"/>
        <v>0</v>
      </c>
      <c r="N454" s="293">
        <f t="shared" si="29"/>
        <v>0</v>
      </c>
      <c r="O454" s="293">
        <f t="shared" si="30"/>
        <v>0</v>
      </c>
      <c r="P454" s="296"/>
    </row>
    <row r="455" spans="1:16" ht="26.55" hidden="1" customHeight="1" x14ac:dyDescent="0.3">
      <c r="A455" s="301"/>
      <c r="B455" s="290" t="s">
        <v>577</v>
      </c>
      <c r="C455" s="291"/>
      <c r="D455" s="297"/>
      <c r="E455" s="293">
        <f t="shared" si="28"/>
        <v>0</v>
      </c>
      <c r="F455" s="298">
        <f>IF(E455=1,data!$C$41*D455,0)</f>
        <v>0</v>
      </c>
      <c r="G455" s="334" t="s">
        <v>127</v>
      </c>
      <c r="H455" s="299">
        <f>IF($E455=1,IF($D455&lt;15,VLOOKUP(G455,data!$B$3:$E$32,2,0)*$D455,(VLOOKUP(G455,data!$B$3:$E$32,2,0)*14)+(VLOOKUP(G455,data!$B$3:$E$32,3,0))*($D455-14)),0)</f>
        <v>0</v>
      </c>
      <c r="I455" s="334" t="s">
        <v>127</v>
      </c>
      <c r="J455" s="299">
        <f>IF($E455=1,VLOOKUP(I455,data!$B$35:$D$39,2,0),0)</f>
        <v>0</v>
      </c>
      <c r="K455" s="300">
        <f>IF(AND(H455&lt;&gt;0,J455&lt;&gt;0)=FALSE,0,data!$C$43)</f>
        <v>0</v>
      </c>
      <c r="L455" s="338">
        <f t="shared" si="32"/>
        <v>0</v>
      </c>
      <c r="M455" s="293">
        <f t="shared" si="31"/>
        <v>0</v>
      </c>
      <c r="N455" s="293">
        <f t="shared" si="29"/>
        <v>0</v>
      </c>
      <c r="O455" s="293">
        <f t="shared" si="30"/>
        <v>0</v>
      </c>
      <c r="P455" s="296"/>
    </row>
    <row r="456" spans="1:16" ht="26.55" hidden="1" customHeight="1" x14ac:dyDescent="0.3">
      <c r="A456" s="301"/>
      <c r="B456" s="290" t="s">
        <v>578</v>
      </c>
      <c r="C456" s="291"/>
      <c r="D456" s="297"/>
      <c r="E456" s="293">
        <f t="shared" ref="E456:E506" si="33">IF(C456&gt;0,IF(D456&gt;0,1,0),0)</f>
        <v>0</v>
      </c>
      <c r="F456" s="298">
        <f>IF(E456=1,data!$C$41*D456,0)</f>
        <v>0</v>
      </c>
      <c r="G456" s="334" t="s">
        <v>127</v>
      </c>
      <c r="H456" s="299">
        <f>IF($E456=1,IF($D456&lt;15,VLOOKUP(G456,data!$B$3:$E$32,2,0)*$D456,(VLOOKUP(G456,data!$B$3:$E$32,2,0)*14)+(VLOOKUP(G456,data!$B$3:$E$32,3,0))*($D456-14)),0)</f>
        <v>0</v>
      </c>
      <c r="I456" s="334" t="s">
        <v>127</v>
      </c>
      <c r="J456" s="299">
        <f>IF($E456=1,VLOOKUP(I456,data!$B$35:$D$39,2,0),0)</f>
        <v>0</v>
      </c>
      <c r="K456" s="300">
        <f>IF(AND(H456&lt;&gt;0,J456&lt;&gt;0)=FALSE,0,data!$C$43)</f>
        <v>0</v>
      </c>
      <c r="L456" s="338">
        <f t="shared" si="32"/>
        <v>0</v>
      </c>
      <c r="M456" s="293">
        <f t="shared" si="31"/>
        <v>0</v>
      </c>
      <c r="N456" s="293">
        <f t="shared" ref="N456:N506" si="34">IF(M456=1,D456,0)</f>
        <v>0</v>
      </c>
      <c r="O456" s="293">
        <f t="shared" ref="O456:O506" si="35">IF(OR(G456="Spojené Království",G456="Norsko",G456="Island"),L456,0)</f>
        <v>0</v>
      </c>
      <c r="P456" s="296"/>
    </row>
    <row r="457" spans="1:16" ht="26.55" hidden="1" customHeight="1" x14ac:dyDescent="0.3">
      <c r="A457" s="301"/>
      <c r="B457" s="290" t="s">
        <v>579</v>
      </c>
      <c r="C457" s="291"/>
      <c r="D457" s="297"/>
      <c r="E457" s="293">
        <f t="shared" si="33"/>
        <v>0</v>
      </c>
      <c r="F457" s="298">
        <f>IF(E457=1,data!$C$41*D457,0)</f>
        <v>0</v>
      </c>
      <c r="G457" s="334" t="s">
        <v>127</v>
      </c>
      <c r="H457" s="299">
        <f>IF($E457=1,IF($D457&lt;15,VLOOKUP(G457,data!$B$3:$E$32,2,0)*$D457,(VLOOKUP(G457,data!$B$3:$E$32,2,0)*14)+(VLOOKUP(G457,data!$B$3:$E$32,3,0))*($D457-14)),0)</f>
        <v>0</v>
      </c>
      <c r="I457" s="334" t="s">
        <v>127</v>
      </c>
      <c r="J457" s="299">
        <f>IF($E457=1,VLOOKUP(I457,data!$B$35:$D$39,2,0),0)</f>
        <v>0</v>
      </c>
      <c r="K457" s="300">
        <f>IF(AND(H457&lt;&gt;0,J457&lt;&gt;0)=FALSE,0,data!$C$43)</f>
        <v>0</v>
      </c>
      <c r="L457" s="338">
        <f t="shared" si="32"/>
        <v>0</v>
      </c>
      <c r="M457" s="293">
        <f t="shared" si="31"/>
        <v>0</v>
      </c>
      <c r="N457" s="293">
        <f t="shared" si="34"/>
        <v>0</v>
      </c>
      <c r="O457" s="293">
        <f t="shared" si="35"/>
        <v>0</v>
      </c>
      <c r="P457" s="296"/>
    </row>
    <row r="458" spans="1:16" ht="26.55" hidden="1" customHeight="1" x14ac:dyDescent="0.3">
      <c r="A458" s="301"/>
      <c r="B458" s="290" t="s">
        <v>580</v>
      </c>
      <c r="C458" s="291"/>
      <c r="D458" s="297"/>
      <c r="E458" s="293">
        <f t="shared" si="33"/>
        <v>0</v>
      </c>
      <c r="F458" s="298">
        <f>IF(E458=1,data!$C$41*D458,0)</f>
        <v>0</v>
      </c>
      <c r="G458" s="334" t="s">
        <v>127</v>
      </c>
      <c r="H458" s="299">
        <f>IF($E458=1,IF($D458&lt;15,VLOOKUP(G458,data!$B$3:$E$32,2,0)*$D458,(VLOOKUP(G458,data!$B$3:$E$32,2,0)*14)+(VLOOKUP(G458,data!$B$3:$E$32,3,0))*($D458-14)),0)</f>
        <v>0</v>
      </c>
      <c r="I458" s="334" t="s">
        <v>127</v>
      </c>
      <c r="J458" s="299">
        <f>IF($E458=1,VLOOKUP(I458,data!$B$35:$D$39,2,0),0)</f>
        <v>0</v>
      </c>
      <c r="K458" s="300">
        <f>IF(AND(H458&lt;&gt;0,J458&lt;&gt;0)=FALSE,0,data!$C$43)</f>
        <v>0</v>
      </c>
      <c r="L458" s="338">
        <f t="shared" si="32"/>
        <v>0</v>
      </c>
      <c r="M458" s="293">
        <f t="shared" si="31"/>
        <v>0</v>
      </c>
      <c r="N458" s="293">
        <f t="shared" si="34"/>
        <v>0</v>
      </c>
      <c r="O458" s="293">
        <f t="shared" si="35"/>
        <v>0</v>
      </c>
      <c r="P458" s="296"/>
    </row>
    <row r="459" spans="1:16" ht="26.55" hidden="1" customHeight="1" x14ac:dyDescent="0.3">
      <c r="A459" s="301"/>
      <c r="B459" s="290" t="s">
        <v>581</v>
      </c>
      <c r="C459" s="291"/>
      <c r="D459" s="297"/>
      <c r="E459" s="293">
        <f t="shared" si="33"/>
        <v>0</v>
      </c>
      <c r="F459" s="298">
        <f>IF(E459=1,data!$C$41*D459,0)</f>
        <v>0</v>
      </c>
      <c r="G459" s="334" t="s">
        <v>127</v>
      </c>
      <c r="H459" s="299">
        <f>IF($E459=1,IF($D459&lt;15,VLOOKUP(G459,data!$B$3:$E$32,2,0)*$D459,(VLOOKUP(G459,data!$B$3:$E$32,2,0)*14)+(VLOOKUP(G459,data!$B$3:$E$32,3,0))*($D459-14)),0)</f>
        <v>0</v>
      </c>
      <c r="I459" s="334" t="s">
        <v>127</v>
      </c>
      <c r="J459" s="299">
        <f>IF($E459=1,VLOOKUP(I459,data!$B$35:$D$39,2,0),0)</f>
        <v>0</v>
      </c>
      <c r="K459" s="300">
        <f>IF(AND(H459&lt;&gt;0,J459&lt;&gt;0)=FALSE,0,data!$C$43)</f>
        <v>0</v>
      </c>
      <c r="L459" s="338">
        <f t="shared" si="32"/>
        <v>0</v>
      </c>
      <c r="M459" s="293">
        <f t="shared" si="31"/>
        <v>0</v>
      </c>
      <c r="N459" s="293">
        <f t="shared" si="34"/>
        <v>0</v>
      </c>
      <c r="O459" s="293">
        <f t="shared" si="35"/>
        <v>0</v>
      </c>
      <c r="P459" s="296"/>
    </row>
    <row r="460" spans="1:16" ht="26.55" hidden="1" customHeight="1" x14ac:dyDescent="0.3">
      <c r="A460" s="301"/>
      <c r="B460" s="290" t="s">
        <v>582</v>
      </c>
      <c r="C460" s="291"/>
      <c r="D460" s="297"/>
      <c r="E460" s="293">
        <f t="shared" si="33"/>
        <v>0</v>
      </c>
      <c r="F460" s="298">
        <f>IF(E460=1,data!$C$41*D460,0)</f>
        <v>0</v>
      </c>
      <c r="G460" s="334" t="s">
        <v>127</v>
      </c>
      <c r="H460" s="299">
        <f>IF($E460=1,IF($D460&lt;15,VLOOKUP(G460,data!$B$3:$E$32,2,0)*$D460,(VLOOKUP(G460,data!$B$3:$E$32,2,0)*14)+(VLOOKUP(G460,data!$B$3:$E$32,3,0))*($D460-14)),0)</f>
        <v>0</v>
      </c>
      <c r="I460" s="334" t="s">
        <v>127</v>
      </c>
      <c r="J460" s="299">
        <f>IF($E460=1,VLOOKUP(I460,data!$B$35:$D$39,2,0),0)</f>
        <v>0</v>
      </c>
      <c r="K460" s="300">
        <f>IF(AND(H460&lt;&gt;0,J460&lt;&gt;0)=FALSE,0,data!$C$43)</f>
        <v>0</v>
      </c>
      <c r="L460" s="338">
        <f t="shared" si="32"/>
        <v>0</v>
      </c>
      <c r="M460" s="293">
        <f t="shared" si="31"/>
        <v>0</v>
      </c>
      <c r="N460" s="293">
        <f t="shared" si="34"/>
        <v>0</v>
      </c>
      <c r="O460" s="293">
        <f t="shared" si="35"/>
        <v>0</v>
      </c>
      <c r="P460" s="296"/>
    </row>
    <row r="461" spans="1:16" ht="26.55" hidden="1" customHeight="1" x14ac:dyDescent="0.3">
      <c r="A461" s="301"/>
      <c r="B461" s="290" t="s">
        <v>583</v>
      </c>
      <c r="C461" s="291"/>
      <c r="D461" s="297"/>
      <c r="E461" s="293">
        <f t="shared" si="33"/>
        <v>0</v>
      </c>
      <c r="F461" s="298">
        <f>IF(E461=1,data!$C$41*D461,0)</f>
        <v>0</v>
      </c>
      <c r="G461" s="334" t="s">
        <v>127</v>
      </c>
      <c r="H461" s="299">
        <f>IF($E461=1,IF($D461&lt;15,VLOOKUP(G461,data!$B$3:$E$32,2,0)*$D461,(VLOOKUP(G461,data!$B$3:$E$32,2,0)*14)+(VLOOKUP(G461,data!$B$3:$E$32,3,0))*($D461-14)),0)</f>
        <v>0</v>
      </c>
      <c r="I461" s="334" t="s">
        <v>127</v>
      </c>
      <c r="J461" s="299">
        <f>IF($E461=1,VLOOKUP(I461,data!$B$35:$D$39,2,0),0)</f>
        <v>0</v>
      </c>
      <c r="K461" s="300">
        <f>IF(AND(H461&lt;&gt;0,J461&lt;&gt;0)=FALSE,0,data!$C$43)</f>
        <v>0</v>
      </c>
      <c r="L461" s="338">
        <f t="shared" si="32"/>
        <v>0</v>
      </c>
      <c r="M461" s="293">
        <f t="shared" si="31"/>
        <v>0</v>
      </c>
      <c r="N461" s="293">
        <f t="shared" si="34"/>
        <v>0</v>
      </c>
      <c r="O461" s="293">
        <f t="shared" si="35"/>
        <v>0</v>
      </c>
      <c r="P461" s="296"/>
    </row>
    <row r="462" spans="1:16" ht="26.55" hidden="1" customHeight="1" x14ac:dyDescent="0.3">
      <c r="A462" s="301"/>
      <c r="B462" s="290" t="s">
        <v>584</v>
      </c>
      <c r="C462" s="291"/>
      <c r="D462" s="297"/>
      <c r="E462" s="293">
        <f t="shared" si="33"/>
        <v>0</v>
      </c>
      <c r="F462" s="298">
        <f>IF(E462=1,data!$C$41*D462,0)</f>
        <v>0</v>
      </c>
      <c r="G462" s="334" t="s">
        <v>127</v>
      </c>
      <c r="H462" s="299">
        <f>IF($E462=1,IF($D462&lt;15,VLOOKUP(G462,data!$B$3:$E$32,2,0)*$D462,(VLOOKUP(G462,data!$B$3:$E$32,2,0)*14)+(VLOOKUP(G462,data!$B$3:$E$32,3,0))*($D462-14)),0)</f>
        <v>0</v>
      </c>
      <c r="I462" s="334" t="s">
        <v>127</v>
      </c>
      <c r="J462" s="299">
        <f>IF($E462=1,VLOOKUP(I462,data!$B$35:$D$39,2,0),0)</f>
        <v>0</v>
      </c>
      <c r="K462" s="300">
        <f>IF(AND(H462&lt;&gt;0,J462&lt;&gt;0)=FALSE,0,data!$C$43)</f>
        <v>0</v>
      </c>
      <c r="L462" s="338">
        <f t="shared" si="32"/>
        <v>0</v>
      </c>
      <c r="M462" s="293">
        <f t="shared" si="31"/>
        <v>0</v>
      </c>
      <c r="N462" s="293">
        <f t="shared" si="34"/>
        <v>0</v>
      </c>
      <c r="O462" s="293">
        <f t="shared" si="35"/>
        <v>0</v>
      </c>
      <c r="P462" s="296"/>
    </row>
    <row r="463" spans="1:16" ht="26.55" hidden="1" customHeight="1" x14ac:dyDescent="0.3">
      <c r="A463" s="301"/>
      <c r="B463" s="290" t="s">
        <v>585</v>
      </c>
      <c r="C463" s="291"/>
      <c r="D463" s="297"/>
      <c r="E463" s="293">
        <f t="shared" si="33"/>
        <v>0</v>
      </c>
      <c r="F463" s="298">
        <f>IF(E463=1,data!$C$41*D463,0)</f>
        <v>0</v>
      </c>
      <c r="G463" s="334" t="s">
        <v>127</v>
      </c>
      <c r="H463" s="299">
        <f>IF($E463=1,IF($D463&lt;15,VLOOKUP(G463,data!$B$3:$E$32,2,0)*$D463,(VLOOKUP(G463,data!$B$3:$E$32,2,0)*14)+(VLOOKUP(G463,data!$B$3:$E$32,3,0))*($D463-14)),0)</f>
        <v>0</v>
      </c>
      <c r="I463" s="334" t="s">
        <v>127</v>
      </c>
      <c r="J463" s="299">
        <f>IF($E463=1,VLOOKUP(I463,data!$B$35:$D$39,2,0),0)</f>
        <v>0</v>
      </c>
      <c r="K463" s="300">
        <f>IF(AND(H463&lt;&gt;0,J463&lt;&gt;0)=FALSE,0,data!$C$43)</f>
        <v>0</v>
      </c>
      <c r="L463" s="338">
        <f t="shared" si="32"/>
        <v>0</v>
      </c>
      <c r="M463" s="293">
        <f t="shared" si="31"/>
        <v>0</v>
      </c>
      <c r="N463" s="293">
        <f t="shared" si="34"/>
        <v>0</v>
      </c>
      <c r="O463" s="293">
        <f t="shared" si="35"/>
        <v>0</v>
      </c>
      <c r="P463" s="296"/>
    </row>
    <row r="464" spans="1:16" ht="26.55" hidden="1" customHeight="1" x14ac:dyDescent="0.3">
      <c r="A464" s="301"/>
      <c r="B464" s="290" t="s">
        <v>586</v>
      </c>
      <c r="C464" s="291"/>
      <c r="D464" s="297"/>
      <c r="E464" s="293">
        <f t="shared" si="33"/>
        <v>0</v>
      </c>
      <c r="F464" s="298">
        <f>IF(E464=1,data!$C$41*D464,0)</f>
        <v>0</v>
      </c>
      <c r="G464" s="334" t="s">
        <v>127</v>
      </c>
      <c r="H464" s="299">
        <f>IF($E464=1,IF($D464&lt;15,VLOOKUP(G464,data!$B$3:$E$32,2,0)*$D464,(VLOOKUP(G464,data!$B$3:$E$32,2,0)*14)+(VLOOKUP(G464,data!$B$3:$E$32,3,0))*($D464-14)),0)</f>
        <v>0</v>
      </c>
      <c r="I464" s="334" t="s">
        <v>127</v>
      </c>
      <c r="J464" s="299">
        <f>IF($E464=1,VLOOKUP(I464,data!$B$35:$D$39,2,0),0)</f>
        <v>0</v>
      </c>
      <c r="K464" s="300">
        <f>IF(AND(H464&lt;&gt;0,J464&lt;&gt;0)=FALSE,0,data!$C$43)</f>
        <v>0</v>
      </c>
      <c r="L464" s="338">
        <f t="shared" si="32"/>
        <v>0</v>
      </c>
      <c r="M464" s="293">
        <f t="shared" ref="M464:M506" si="36">IF(L464&gt;0,1,0)</f>
        <v>0</v>
      </c>
      <c r="N464" s="293">
        <f t="shared" si="34"/>
        <v>0</v>
      </c>
      <c r="O464" s="293">
        <f t="shared" si="35"/>
        <v>0</v>
      </c>
      <c r="P464" s="296"/>
    </row>
    <row r="465" spans="1:16" ht="26.55" hidden="1" customHeight="1" x14ac:dyDescent="0.3">
      <c r="A465" s="301"/>
      <c r="B465" s="290" t="s">
        <v>587</v>
      </c>
      <c r="C465" s="291"/>
      <c r="D465" s="297"/>
      <c r="E465" s="293">
        <f t="shared" si="33"/>
        <v>0</v>
      </c>
      <c r="F465" s="298">
        <f>IF(E465=1,data!$C$41*D465,0)</f>
        <v>0</v>
      </c>
      <c r="G465" s="334" t="s">
        <v>127</v>
      </c>
      <c r="H465" s="299">
        <f>IF($E465=1,IF($D465&lt;15,VLOOKUP(G465,data!$B$3:$E$32,2,0)*$D465,(VLOOKUP(G465,data!$B$3:$E$32,2,0)*14)+(VLOOKUP(G465,data!$B$3:$E$32,3,0))*($D465-14)),0)</f>
        <v>0</v>
      </c>
      <c r="I465" s="334" t="s">
        <v>127</v>
      </c>
      <c r="J465" s="299">
        <f>IF($E465=1,VLOOKUP(I465,data!$B$35:$D$39,2,0),0)</f>
        <v>0</v>
      </c>
      <c r="K465" s="300">
        <f>IF(AND(H465&lt;&gt;0,J465&lt;&gt;0)=FALSE,0,data!$C$43)</f>
        <v>0</v>
      </c>
      <c r="L465" s="338">
        <f t="shared" si="32"/>
        <v>0</v>
      </c>
      <c r="M465" s="293">
        <f t="shared" si="36"/>
        <v>0</v>
      </c>
      <c r="N465" s="293">
        <f t="shared" si="34"/>
        <v>0</v>
      </c>
      <c r="O465" s="293">
        <f t="shared" si="35"/>
        <v>0</v>
      </c>
      <c r="P465" s="296"/>
    </row>
    <row r="466" spans="1:16" ht="26.55" hidden="1" customHeight="1" x14ac:dyDescent="0.3">
      <c r="A466" s="301"/>
      <c r="B466" s="290" t="s">
        <v>588</v>
      </c>
      <c r="C466" s="291"/>
      <c r="D466" s="297"/>
      <c r="E466" s="293">
        <f t="shared" si="33"/>
        <v>0</v>
      </c>
      <c r="F466" s="298">
        <f>IF(E466=1,data!$C$41*D466,0)</f>
        <v>0</v>
      </c>
      <c r="G466" s="334" t="s">
        <v>127</v>
      </c>
      <c r="H466" s="299">
        <f>IF($E466=1,IF($D466&lt;15,VLOOKUP(G466,data!$B$3:$E$32,2,0)*$D466,(VLOOKUP(G466,data!$B$3:$E$32,2,0)*14)+(VLOOKUP(G466,data!$B$3:$E$32,3,0))*($D466-14)),0)</f>
        <v>0</v>
      </c>
      <c r="I466" s="334" t="s">
        <v>127</v>
      </c>
      <c r="J466" s="299">
        <f>IF($E466=1,VLOOKUP(I466,data!$B$35:$D$39,2,0),0)</f>
        <v>0</v>
      </c>
      <c r="K466" s="300">
        <f>IF(AND(H466&lt;&gt;0,J466&lt;&gt;0)=FALSE,0,data!$C$43)</f>
        <v>0</v>
      </c>
      <c r="L466" s="338">
        <f t="shared" si="32"/>
        <v>0</v>
      </c>
      <c r="M466" s="293">
        <f t="shared" si="36"/>
        <v>0</v>
      </c>
      <c r="N466" s="293">
        <f t="shared" si="34"/>
        <v>0</v>
      </c>
      <c r="O466" s="293">
        <f t="shared" si="35"/>
        <v>0</v>
      </c>
      <c r="P466" s="296"/>
    </row>
    <row r="467" spans="1:16" ht="26.55" hidden="1" customHeight="1" x14ac:dyDescent="0.3">
      <c r="A467" s="301"/>
      <c r="B467" s="290" t="s">
        <v>589</v>
      </c>
      <c r="C467" s="291"/>
      <c r="D467" s="297"/>
      <c r="E467" s="293">
        <f t="shared" si="33"/>
        <v>0</v>
      </c>
      <c r="F467" s="298">
        <f>IF(E467=1,data!$C$41*D467,0)</f>
        <v>0</v>
      </c>
      <c r="G467" s="334" t="s">
        <v>127</v>
      </c>
      <c r="H467" s="299">
        <f>IF($E467=1,IF($D467&lt;15,VLOOKUP(G467,data!$B$3:$E$32,2,0)*$D467,(VLOOKUP(G467,data!$B$3:$E$32,2,0)*14)+(VLOOKUP(G467,data!$B$3:$E$32,3,0))*($D467-14)),0)</f>
        <v>0</v>
      </c>
      <c r="I467" s="334" t="s">
        <v>127</v>
      </c>
      <c r="J467" s="299">
        <f>IF($E467=1,VLOOKUP(I467,data!$B$35:$D$39,2,0),0)</f>
        <v>0</v>
      </c>
      <c r="K467" s="300">
        <f>IF(AND(H467&lt;&gt;0,J467&lt;&gt;0)=FALSE,0,data!$C$43)</f>
        <v>0</v>
      </c>
      <c r="L467" s="338">
        <f t="shared" si="32"/>
        <v>0</v>
      </c>
      <c r="M467" s="293">
        <f t="shared" si="36"/>
        <v>0</v>
      </c>
      <c r="N467" s="293">
        <f t="shared" si="34"/>
        <v>0</v>
      </c>
      <c r="O467" s="293">
        <f t="shared" si="35"/>
        <v>0</v>
      </c>
      <c r="P467" s="296"/>
    </row>
    <row r="468" spans="1:16" ht="26.55" hidden="1" customHeight="1" x14ac:dyDescent="0.3">
      <c r="A468" s="301"/>
      <c r="B468" s="290" t="s">
        <v>590</v>
      </c>
      <c r="C468" s="291"/>
      <c r="D468" s="297"/>
      <c r="E468" s="293">
        <f t="shared" si="33"/>
        <v>0</v>
      </c>
      <c r="F468" s="298">
        <f>IF(E468=1,data!$C$41*D468,0)</f>
        <v>0</v>
      </c>
      <c r="G468" s="334" t="s">
        <v>127</v>
      </c>
      <c r="H468" s="299">
        <f>IF($E468=1,IF($D468&lt;15,VLOOKUP(G468,data!$B$3:$E$32,2,0)*$D468,(VLOOKUP(G468,data!$B$3:$E$32,2,0)*14)+(VLOOKUP(G468,data!$B$3:$E$32,3,0))*($D468-14)),0)</f>
        <v>0</v>
      </c>
      <c r="I468" s="334" t="s">
        <v>127</v>
      </c>
      <c r="J468" s="299">
        <f>IF($E468=1,VLOOKUP(I468,data!$B$35:$D$39,2,0),0)</f>
        <v>0</v>
      </c>
      <c r="K468" s="300">
        <f>IF(AND(H468&lt;&gt;0,J468&lt;&gt;0)=FALSE,0,data!$C$43)</f>
        <v>0</v>
      </c>
      <c r="L468" s="338">
        <f t="shared" si="32"/>
        <v>0</v>
      </c>
      <c r="M468" s="293">
        <f t="shared" si="36"/>
        <v>0</v>
      </c>
      <c r="N468" s="293">
        <f t="shared" si="34"/>
        <v>0</v>
      </c>
      <c r="O468" s="293">
        <f t="shared" si="35"/>
        <v>0</v>
      </c>
      <c r="P468" s="296"/>
    </row>
    <row r="469" spans="1:16" ht="26.55" hidden="1" customHeight="1" x14ac:dyDescent="0.3">
      <c r="A469" s="301"/>
      <c r="B469" s="290" t="s">
        <v>591</v>
      </c>
      <c r="C469" s="291"/>
      <c r="D469" s="297"/>
      <c r="E469" s="293">
        <f t="shared" si="33"/>
        <v>0</v>
      </c>
      <c r="F469" s="298">
        <f>IF(E469=1,data!$C$41*D469,0)</f>
        <v>0</v>
      </c>
      <c r="G469" s="334" t="s">
        <v>127</v>
      </c>
      <c r="H469" s="299">
        <f>IF($E469=1,IF($D469&lt;15,VLOOKUP(G469,data!$B$3:$E$32,2,0)*$D469,(VLOOKUP(G469,data!$B$3:$E$32,2,0)*14)+(VLOOKUP(G469,data!$B$3:$E$32,3,0))*($D469-14)),0)</f>
        <v>0</v>
      </c>
      <c r="I469" s="334" t="s">
        <v>127</v>
      </c>
      <c r="J469" s="299">
        <f>IF($E469=1,VLOOKUP(I469,data!$B$35:$D$39,2,0),0)</f>
        <v>0</v>
      </c>
      <c r="K469" s="300">
        <f>IF(AND(H469&lt;&gt;0,J469&lt;&gt;0)=FALSE,0,data!$C$43)</f>
        <v>0</v>
      </c>
      <c r="L469" s="338">
        <f t="shared" si="32"/>
        <v>0</v>
      </c>
      <c r="M469" s="293">
        <f t="shared" si="36"/>
        <v>0</v>
      </c>
      <c r="N469" s="293">
        <f t="shared" si="34"/>
        <v>0</v>
      </c>
      <c r="O469" s="293">
        <f t="shared" si="35"/>
        <v>0</v>
      </c>
      <c r="P469" s="296"/>
    </row>
    <row r="470" spans="1:16" ht="26.55" hidden="1" customHeight="1" x14ac:dyDescent="0.3">
      <c r="A470" s="301"/>
      <c r="B470" s="290" t="s">
        <v>592</v>
      </c>
      <c r="C470" s="291"/>
      <c r="D470" s="297"/>
      <c r="E470" s="293">
        <f t="shared" si="33"/>
        <v>0</v>
      </c>
      <c r="F470" s="298">
        <f>IF(E470=1,data!$C$41*D470,0)</f>
        <v>0</v>
      </c>
      <c r="G470" s="334" t="s">
        <v>127</v>
      </c>
      <c r="H470" s="299">
        <f>IF($E470=1,IF($D470&lt;15,VLOOKUP(G470,data!$B$3:$E$32,2,0)*$D470,(VLOOKUP(G470,data!$B$3:$E$32,2,0)*14)+(VLOOKUP(G470,data!$B$3:$E$32,3,0))*($D470-14)),0)</f>
        <v>0</v>
      </c>
      <c r="I470" s="334" t="s">
        <v>127</v>
      </c>
      <c r="J470" s="299">
        <f>IF($E470=1,VLOOKUP(I470,data!$B$35:$D$39,2,0),0)</f>
        <v>0</v>
      </c>
      <c r="K470" s="300">
        <f>IF(AND(H470&lt;&gt;0,J470&lt;&gt;0)=FALSE,0,data!$C$43)</f>
        <v>0</v>
      </c>
      <c r="L470" s="338">
        <f t="shared" si="32"/>
        <v>0</v>
      </c>
      <c r="M470" s="293">
        <f t="shared" si="36"/>
        <v>0</v>
      </c>
      <c r="N470" s="293">
        <f t="shared" si="34"/>
        <v>0</v>
      </c>
      <c r="O470" s="293">
        <f t="shared" si="35"/>
        <v>0</v>
      </c>
      <c r="P470" s="296"/>
    </row>
    <row r="471" spans="1:16" ht="26.55" hidden="1" customHeight="1" x14ac:dyDescent="0.3">
      <c r="A471" s="301"/>
      <c r="B471" s="290" t="s">
        <v>593</v>
      </c>
      <c r="C471" s="291"/>
      <c r="D471" s="297"/>
      <c r="E471" s="293">
        <f t="shared" si="33"/>
        <v>0</v>
      </c>
      <c r="F471" s="298">
        <f>IF(E471=1,data!$C$41*D471,0)</f>
        <v>0</v>
      </c>
      <c r="G471" s="334" t="s">
        <v>127</v>
      </c>
      <c r="H471" s="299">
        <f>IF($E471=1,IF($D471&lt;15,VLOOKUP(G471,data!$B$3:$E$32,2,0)*$D471,(VLOOKUP(G471,data!$B$3:$E$32,2,0)*14)+(VLOOKUP(G471,data!$B$3:$E$32,3,0))*($D471-14)),0)</f>
        <v>0</v>
      </c>
      <c r="I471" s="334" t="s">
        <v>127</v>
      </c>
      <c r="J471" s="299">
        <f>IF($E471=1,VLOOKUP(I471,data!$B$35:$D$39,2,0),0)</f>
        <v>0</v>
      </c>
      <c r="K471" s="300">
        <f>IF(AND(H471&lt;&gt;0,J471&lt;&gt;0)=FALSE,0,data!$C$43)</f>
        <v>0</v>
      </c>
      <c r="L471" s="338">
        <f t="shared" si="32"/>
        <v>0</v>
      </c>
      <c r="M471" s="293">
        <f t="shared" si="36"/>
        <v>0</v>
      </c>
      <c r="N471" s="293">
        <f t="shared" si="34"/>
        <v>0</v>
      </c>
      <c r="O471" s="293">
        <f t="shared" si="35"/>
        <v>0</v>
      </c>
      <c r="P471" s="296"/>
    </row>
    <row r="472" spans="1:16" ht="26.55" hidden="1" customHeight="1" x14ac:dyDescent="0.3">
      <c r="A472" s="301"/>
      <c r="B472" s="290" t="s">
        <v>594</v>
      </c>
      <c r="C472" s="291"/>
      <c r="D472" s="297"/>
      <c r="E472" s="293">
        <f t="shared" si="33"/>
        <v>0</v>
      </c>
      <c r="F472" s="298">
        <f>IF(E472=1,data!$C$41*D472,0)</f>
        <v>0</v>
      </c>
      <c r="G472" s="334" t="s">
        <v>127</v>
      </c>
      <c r="H472" s="299">
        <f>IF($E472=1,IF($D472&lt;15,VLOOKUP(G472,data!$B$3:$E$32,2,0)*$D472,(VLOOKUP(G472,data!$B$3:$E$32,2,0)*14)+(VLOOKUP(G472,data!$B$3:$E$32,3,0))*($D472-14)),0)</f>
        <v>0</v>
      </c>
      <c r="I472" s="334" t="s">
        <v>127</v>
      </c>
      <c r="J472" s="299">
        <f>IF($E472=1,VLOOKUP(I472,data!$B$35:$D$39,2,0),0)</f>
        <v>0</v>
      </c>
      <c r="K472" s="300">
        <f>IF(AND(H472&lt;&gt;0,J472&lt;&gt;0)=FALSE,0,data!$C$43)</f>
        <v>0</v>
      </c>
      <c r="L472" s="338">
        <f t="shared" si="32"/>
        <v>0</v>
      </c>
      <c r="M472" s="293">
        <f t="shared" si="36"/>
        <v>0</v>
      </c>
      <c r="N472" s="293">
        <f t="shared" si="34"/>
        <v>0</v>
      </c>
      <c r="O472" s="293">
        <f t="shared" si="35"/>
        <v>0</v>
      </c>
      <c r="P472" s="296"/>
    </row>
    <row r="473" spans="1:16" ht="26.55" hidden="1" customHeight="1" x14ac:dyDescent="0.3">
      <c r="A473" s="301"/>
      <c r="B473" s="290" t="s">
        <v>595</v>
      </c>
      <c r="C473" s="291"/>
      <c r="D473" s="297"/>
      <c r="E473" s="293">
        <f t="shared" si="33"/>
        <v>0</v>
      </c>
      <c r="F473" s="298">
        <f>IF(E473=1,data!$C$41*D473,0)</f>
        <v>0</v>
      </c>
      <c r="G473" s="334" t="s">
        <v>127</v>
      </c>
      <c r="H473" s="299">
        <f>IF($E473=1,IF($D473&lt;15,VLOOKUP(G473,data!$B$3:$E$32,2,0)*$D473,(VLOOKUP(G473,data!$B$3:$E$32,2,0)*14)+(VLOOKUP(G473,data!$B$3:$E$32,3,0))*($D473-14)),0)</f>
        <v>0</v>
      </c>
      <c r="I473" s="334" t="s">
        <v>127</v>
      </c>
      <c r="J473" s="299">
        <f>IF($E473=1,VLOOKUP(I473,data!$B$35:$D$39,2,0),0)</f>
        <v>0</v>
      </c>
      <c r="K473" s="300">
        <f>IF(AND(H473&lt;&gt;0,J473&lt;&gt;0)=FALSE,0,data!$C$43)</f>
        <v>0</v>
      </c>
      <c r="L473" s="338">
        <f t="shared" si="32"/>
        <v>0</v>
      </c>
      <c r="M473" s="293">
        <f t="shared" si="36"/>
        <v>0</v>
      </c>
      <c r="N473" s="293">
        <f t="shared" si="34"/>
        <v>0</v>
      </c>
      <c r="O473" s="293">
        <f t="shared" si="35"/>
        <v>0</v>
      </c>
      <c r="P473" s="296"/>
    </row>
    <row r="474" spans="1:16" ht="26.55" hidden="1" customHeight="1" x14ac:dyDescent="0.3">
      <c r="A474" s="301"/>
      <c r="B474" s="290" t="s">
        <v>596</v>
      </c>
      <c r="C474" s="291"/>
      <c r="D474" s="297"/>
      <c r="E474" s="293">
        <f t="shared" si="33"/>
        <v>0</v>
      </c>
      <c r="F474" s="298">
        <f>IF(E474=1,data!$C$41*D474,0)</f>
        <v>0</v>
      </c>
      <c r="G474" s="334" t="s">
        <v>127</v>
      </c>
      <c r="H474" s="299">
        <f>IF($E474=1,IF($D474&lt;15,VLOOKUP(G474,data!$B$3:$E$32,2,0)*$D474,(VLOOKUP(G474,data!$B$3:$E$32,2,0)*14)+(VLOOKUP(G474,data!$B$3:$E$32,3,0))*($D474-14)),0)</f>
        <v>0</v>
      </c>
      <c r="I474" s="334" t="s">
        <v>127</v>
      </c>
      <c r="J474" s="299">
        <f>IF($E474=1,VLOOKUP(I474,data!$B$35:$D$39,2,0),0)</f>
        <v>0</v>
      </c>
      <c r="K474" s="300">
        <f>IF(AND(H474&lt;&gt;0,J474&lt;&gt;0)=FALSE,0,data!$C$43)</f>
        <v>0</v>
      </c>
      <c r="L474" s="338">
        <f t="shared" si="32"/>
        <v>0</v>
      </c>
      <c r="M474" s="293">
        <f t="shared" si="36"/>
        <v>0</v>
      </c>
      <c r="N474" s="293">
        <f t="shared" si="34"/>
        <v>0</v>
      </c>
      <c r="O474" s="293">
        <f t="shared" si="35"/>
        <v>0</v>
      </c>
      <c r="P474" s="296"/>
    </row>
    <row r="475" spans="1:16" ht="26.55" hidden="1" customHeight="1" x14ac:dyDescent="0.3">
      <c r="A475" s="301"/>
      <c r="B475" s="290" t="s">
        <v>597</v>
      </c>
      <c r="C475" s="291"/>
      <c r="D475" s="297"/>
      <c r="E475" s="293">
        <f t="shared" si="33"/>
        <v>0</v>
      </c>
      <c r="F475" s="298">
        <f>IF(E475=1,data!$C$41*D475,0)</f>
        <v>0</v>
      </c>
      <c r="G475" s="334" t="s">
        <v>127</v>
      </c>
      <c r="H475" s="299">
        <f>IF($E475=1,IF($D475&lt;15,VLOOKUP(G475,data!$B$3:$E$32,2,0)*$D475,(VLOOKUP(G475,data!$B$3:$E$32,2,0)*14)+(VLOOKUP(G475,data!$B$3:$E$32,3,0))*($D475-14)),0)</f>
        <v>0</v>
      </c>
      <c r="I475" s="334" t="s">
        <v>127</v>
      </c>
      <c r="J475" s="299">
        <f>IF($E475=1,VLOOKUP(I475,data!$B$35:$D$39,2,0),0)</f>
        <v>0</v>
      </c>
      <c r="K475" s="300">
        <f>IF(AND(H475&lt;&gt;0,J475&lt;&gt;0)=FALSE,0,data!$C$43)</f>
        <v>0</v>
      </c>
      <c r="L475" s="338">
        <f t="shared" si="32"/>
        <v>0</v>
      </c>
      <c r="M475" s="293">
        <f t="shared" si="36"/>
        <v>0</v>
      </c>
      <c r="N475" s="293">
        <f t="shared" si="34"/>
        <v>0</v>
      </c>
      <c r="O475" s="293">
        <f t="shared" si="35"/>
        <v>0</v>
      </c>
      <c r="P475" s="296"/>
    </row>
    <row r="476" spans="1:16" ht="26.55" hidden="1" customHeight="1" x14ac:dyDescent="0.3">
      <c r="A476" s="301"/>
      <c r="B476" s="290" t="s">
        <v>598</v>
      </c>
      <c r="C476" s="291"/>
      <c r="D476" s="297"/>
      <c r="E476" s="293">
        <f t="shared" si="33"/>
        <v>0</v>
      </c>
      <c r="F476" s="298">
        <f>IF(E476=1,data!$C$41*D476,0)</f>
        <v>0</v>
      </c>
      <c r="G476" s="334" t="s">
        <v>127</v>
      </c>
      <c r="H476" s="299">
        <f>IF($E476=1,IF($D476&lt;15,VLOOKUP(G476,data!$B$3:$E$32,2,0)*$D476,(VLOOKUP(G476,data!$B$3:$E$32,2,0)*14)+(VLOOKUP(G476,data!$B$3:$E$32,3,0))*($D476-14)),0)</f>
        <v>0</v>
      </c>
      <c r="I476" s="334" t="s">
        <v>127</v>
      </c>
      <c r="J476" s="299">
        <f>IF($E476=1,VLOOKUP(I476,data!$B$35:$D$39,2,0),0)</f>
        <v>0</v>
      </c>
      <c r="K476" s="300">
        <f>IF(AND(H476&lt;&gt;0,J476&lt;&gt;0)=FALSE,0,data!$C$43)</f>
        <v>0</v>
      </c>
      <c r="L476" s="338">
        <f t="shared" si="32"/>
        <v>0</v>
      </c>
      <c r="M476" s="293">
        <f t="shared" si="36"/>
        <v>0</v>
      </c>
      <c r="N476" s="293">
        <f t="shared" si="34"/>
        <v>0</v>
      </c>
      <c r="O476" s="293">
        <f t="shared" si="35"/>
        <v>0</v>
      </c>
      <c r="P476" s="296"/>
    </row>
    <row r="477" spans="1:16" ht="26.55" hidden="1" customHeight="1" x14ac:dyDescent="0.3">
      <c r="A477" s="301"/>
      <c r="B477" s="290" t="s">
        <v>599</v>
      </c>
      <c r="C477" s="291"/>
      <c r="D477" s="297"/>
      <c r="E477" s="293">
        <f t="shared" si="33"/>
        <v>0</v>
      </c>
      <c r="F477" s="298">
        <f>IF(E477=1,data!$C$41*D477,0)</f>
        <v>0</v>
      </c>
      <c r="G477" s="334" t="s">
        <v>127</v>
      </c>
      <c r="H477" s="299">
        <f>IF($E477=1,IF($D477&lt;15,VLOOKUP(G477,data!$B$3:$E$32,2,0)*$D477,(VLOOKUP(G477,data!$B$3:$E$32,2,0)*14)+(VLOOKUP(G477,data!$B$3:$E$32,3,0))*($D477-14)),0)</f>
        <v>0</v>
      </c>
      <c r="I477" s="334" t="s">
        <v>127</v>
      </c>
      <c r="J477" s="299">
        <f>IF($E477=1,VLOOKUP(I477,data!$B$35:$D$39,2,0),0)</f>
        <v>0</v>
      </c>
      <c r="K477" s="300">
        <f>IF(AND(H477&lt;&gt;0,J477&lt;&gt;0)=FALSE,0,data!$C$43)</f>
        <v>0</v>
      </c>
      <c r="L477" s="338">
        <f t="shared" si="32"/>
        <v>0</v>
      </c>
      <c r="M477" s="293">
        <f t="shared" si="36"/>
        <v>0</v>
      </c>
      <c r="N477" s="293">
        <f t="shared" si="34"/>
        <v>0</v>
      </c>
      <c r="O477" s="293">
        <f t="shared" si="35"/>
        <v>0</v>
      </c>
      <c r="P477" s="296"/>
    </row>
    <row r="478" spans="1:16" ht="26.55" hidden="1" customHeight="1" x14ac:dyDescent="0.3">
      <c r="A478" s="301"/>
      <c r="B478" s="290" t="s">
        <v>600</v>
      </c>
      <c r="C478" s="291"/>
      <c r="D478" s="297"/>
      <c r="E478" s="293">
        <f t="shared" si="33"/>
        <v>0</v>
      </c>
      <c r="F478" s="298">
        <f>IF(E478=1,data!$C$41*D478,0)</f>
        <v>0</v>
      </c>
      <c r="G478" s="334" t="s">
        <v>127</v>
      </c>
      <c r="H478" s="299">
        <f>IF($E478=1,IF($D478&lt;15,VLOOKUP(G478,data!$B$3:$E$32,2,0)*$D478,(VLOOKUP(G478,data!$B$3:$E$32,2,0)*14)+(VLOOKUP(G478,data!$B$3:$E$32,3,0))*($D478-14)),0)</f>
        <v>0</v>
      </c>
      <c r="I478" s="334" t="s">
        <v>127</v>
      </c>
      <c r="J478" s="299">
        <f>IF($E478=1,VLOOKUP(I478,data!$B$35:$D$39,2,0),0)</f>
        <v>0</v>
      </c>
      <c r="K478" s="300">
        <f>IF(AND(H478&lt;&gt;0,J478&lt;&gt;0)=FALSE,0,data!$C$43)</f>
        <v>0</v>
      </c>
      <c r="L478" s="338">
        <f t="shared" si="32"/>
        <v>0</v>
      </c>
      <c r="M478" s="293">
        <f t="shared" si="36"/>
        <v>0</v>
      </c>
      <c r="N478" s="293">
        <f t="shared" si="34"/>
        <v>0</v>
      </c>
      <c r="O478" s="293">
        <f t="shared" si="35"/>
        <v>0</v>
      </c>
      <c r="P478" s="296"/>
    </row>
    <row r="479" spans="1:16" ht="26.55" hidden="1" customHeight="1" x14ac:dyDescent="0.3">
      <c r="A479" s="301"/>
      <c r="B479" s="290" t="s">
        <v>601</v>
      </c>
      <c r="C479" s="291"/>
      <c r="D479" s="297"/>
      <c r="E479" s="293">
        <f t="shared" si="33"/>
        <v>0</v>
      </c>
      <c r="F479" s="298">
        <f>IF(E479=1,data!$C$41*D479,0)</f>
        <v>0</v>
      </c>
      <c r="G479" s="334" t="s">
        <v>127</v>
      </c>
      <c r="H479" s="299">
        <f>IF($E479=1,IF($D479&lt;15,VLOOKUP(G479,data!$B$3:$E$32,2,0)*$D479,(VLOOKUP(G479,data!$B$3:$E$32,2,0)*14)+(VLOOKUP(G479,data!$B$3:$E$32,3,0))*($D479-14)),0)</f>
        <v>0</v>
      </c>
      <c r="I479" s="334" t="s">
        <v>127</v>
      </c>
      <c r="J479" s="299">
        <f>IF($E479=1,VLOOKUP(I479,data!$B$35:$D$39,2,0),0)</f>
        <v>0</v>
      </c>
      <c r="K479" s="300">
        <f>IF(AND(H479&lt;&gt;0,J479&lt;&gt;0)=FALSE,0,data!$C$43)</f>
        <v>0</v>
      </c>
      <c r="L479" s="338">
        <f t="shared" si="32"/>
        <v>0</v>
      </c>
      <c r="M479" s="293">
        <f t="shared" si="36"/>
        <v>0</v>
      </c>
      <c r="N479" s="293">
        <f t="shared" si="34"/>
        <v>0</v>
      </c>
      <c r="O479" s="293">
        <f t="shared" si="35"/>
        <v>0</v>
      </c>
      <c r="P479" s="296"/>
    </row>
    <row r="480" spans="1:16" ht="26.55" hidden="1" customHeight="1" x14ac:dyDescent="0.3">
      <c r="A480" s="301"/>
      <c r="B480" s="290" t="s">
        <v>602</v>
      </c>
      <c r="C480" s="291"/>
      <c r="D480" s="297"/>
      <c r="E480" s="293">
        <f t="shared" si="33"/>
        <v>0</v>
      </c>
      <c r="F480" s="298">
        <f>IF(E480=1,data!$C$41*D480,0)</f>
        <v>0</v>
      </c>
      <c r="G480" s="334" t="s">
        <v>127</v>
      </c>
      <c r="H480" s="299">
        <f>IF($E480=1,IF($D480&lt;15,VLOOKUP(G480,data!$B$3:$E$32,2,0)*$D480,(VLOOKUP(G480,data!$B$3:$E$32,2,0)*14)+(VLOOKUP(G480,data!$B$3:$E$32,3,0))*($D480-14)),0)</f>
        <v>0</v>
      </c>
      <c r="I480" s="334" t="s">
        <v>127</v>
      </c>
      <c r="J480" s="299">
        <f>IF($E480=1,VLOOKUP(I480,data!$B$35:$D$39,2,0),0)</f>
        <v>0</v>
      </c>
      <c r="K480" s="300">
        <f>IF(AND(H480&lt;&gt;0,J480&lt;&gt;0)=FALSE,0,data!$C$43)</f>
        <v>0</v>
      </c>
      <c r="L480" s="338">
        <f t="shared" si="32"/>
        <v>0</v>
      </c>
      <c r="M480" s="293">
        <f t="shared" si="36"/>
        <v>0</v>
      </c>
      <c r="N480" s="293">
        <f t="shared" si="34"/>
        <v>0</v>
      </c>
      <c r="O480" s="293">
        <f t="shared" si="35"/>
        <v>0</v>
      </c>
      <c r="P480" s="296"/>
    </row>
    <row r="481" spans="1:16" ht="26.55" hidden="1" customHeight="1" x14ac:dyDescent="0.3">
      <c r="A481" s="301"/>
      <c r="B481" s="290" t="s">
        <v>603</v>
      </c>
      <c r="C481" s="291"/>
      <c r="D481" s="297"/>
      <c r="E481" s="293">
        <f t="shared" si="33"/>
        <v>0</v>
      </c>
      <c r="F481" s="298">
        <f>IF(E481=1,data!$C$41*D481,0)</f>
        <v>0</v>
      </c>
      <c r="G481" s="334" t="s">
        <v>127</v>
      </c>
      <c r="H481" s="299">
        <f>IF($E481=1,IF($D481&lt;15,VLOOKUP(G481,data!$B$3:$E$32,2,0)*$D481,(VLOOKUP(G481,data!$B$3:$E$32,2,0)*14)+(VLOOKUP(G481,data!$B$3:$E$32,3,0))*($D481-14)),0)</f>
        <v>0</v>
      </c>
      <c r="I481" s="334" t="s">
        <v>127</v>
      </c>
      <c r="J481" s="299">
        <f>IF($E481=1,VLOOKUP(I481,data!$B$35:$D$39,2,0),0)</f>
        <v>0</v>
      </c>
      <c r="K481" s="300">
        <f>IF(AND(H481&lt;&gt;0,J481&lt;&gt;0)=FALSE,0,data!$C$43)</f>
        <v>0</v>
      </c>
      <c r="L481" s="338">
        <f t="shared" si="32"/>
        <v>0</v>
      </c>
      <c r="M481" s="293">
        <f t="shared" si="36"/>
        <v>0</v>
      </c>
      <c r="N481" s="293">
        <f t="shared" si="34"/>
        <v>0</v>
      </c>
      <c r="O481" s="293">
        <f t="shared" si="35"/>
        <v>0</v>
      </c>
      <c r="P481" s="296"/>
    </row>
    <row r="482" spans="1:16" ht="26.55" hidden="1" customHeight="1" x14ac:dyDescent="0.3">
      <c r="A482" s="301"/>
      <c r="B482" s="290" t="s">
        <v>604</v>
      </c>
      <c r="C482" s="291"/>
      <c r="D482" s="297"/>
      <c r="E482" s="293">
        <f t="shared" si="33"/>
        <v>0</v>
      </c>
      <c r="F482" s="298">
        <f>IF(E482=1,data!$C$41*D482,0)</f>
        <v>0</v>
      </c>
      <c r="G482" s="334" t="s">
        <v>127</v>
      </c>
      <c r="H482" s="299">
        <f>IF($E482=1,IF($D482&lt;15,VLOOKUP(G482,data!$B$3:$E$32,2,0)*$D482,(VLOOKUP(G482,data!$B$3:$E$32,2,0)*14)+(VLOOKUP(G482,data!$B$3:$E$32,3,0))*($D482-14)),0)</f>
        <v>0</v>
      </c>
      <c r="I482" s="334" t="s">
        <v>127</v>
      </c>
      <c r="J482" s="299">
        <f>IF($E482=1,VLOOKUP(I482,data!$B$35:$D$39,2,0),0)</f>
        <v>0</v>
      </c>
      <c r="K482" s="300">
        <f>IF(AND(H482&lt;&gt;0,J482&lt;&gt;0)=FALSE,0,data!$C$43)</f>
        <v>0</v>
      </c>
      <c r="L482" s="338">
        <f t="shared" si="32"/>
        <v>0</v>
      </c>
      <c r="M482" s="293">
        <f t="shared" si="36"/>
        <v>0</v>
      </c>
      <c r="N482" s="293">
        <f t="shared" si="34"/>
        <v>0</v>
      </c>
      <c r="O482" s="293">
        <f t="shared" si="35"/>
        <v>0</v>
      </c>
      <c r="P482" s="296"/>
    </row>
    <row r="483" spans="1:16" ht="26.55" hidden="1" customHeight="1" x14ac:dyDescent="0.3">
      <c r="A483" s="301"/>
      <c r="B483" s="290" t="s">
        <v>605</v>
      </c>
      <c r="C483" s="291"/>
      <c r="D483" s="297"/>
      <c r="E483" s="293">
        <f t="shared" si="33"/>
        <v>0</v>
      </c>
      <c r="F483" s="298">
        <f>IF(E483=1,data!$C$41*D483,0)</f>
        <v>0</v>
      </c>
      <c r="G483" s="334" t="s">
        <v>127</v>
      </c>
      <c r="H483" s="299">
        <f>IF($E483=1,IF($D483&lt;15,VLOOKUP(G483,data!$B$3:$E$32,2,0)*$D483,(VLOOKUP(G483,data!$B$3:$E$32,2,0)*14)+(VLOOKUP(G483,data!$B$3:$E$32,3,0))*($D483-14)),0)</f>
        <v>0</v>
      </c>
      <c r="I483" s="334" t="s">
        <v>127</v>
      </c>
      <c r="J483" s="299">
        <f>IF($E483=1,VLOOKUP(I483,data!$B$35:$D$39,2,0),0)</f>
        <v>0</v>
      </c>
      <c r="K483" s="300">
        <f>IF(AND(H483&lt;&gt;0,J483&lt;&gt;0)=FALSE,0,data!$C$43)</f>
        <v>0</v>
      </c>
      <c r="L483" s="338">
        <f t="shared" si="32"/>
        <v>0</v>
      </c>
      <c r="M483" s="293">
        <f t="shared" si="36"/>
        <v>0</v>
      </c>
      <c r="N483" s="293">
        <f t="shared" si="34"/>
        <v>0</v>
      </c>
      <c r="O483" s="293">
        <f t="shared" si="35"/>
        <v>0</v>
      </c>
      <c r="P483" s="296"/>
    </row>
    <row r="484" spans="1:16" ht="26.55" hidden="1" customHeight="1" x14ac:dyDescent="0.3">
      <c r="A484" s="301"/>
      <c r="B484" s="290" t="s">
        <v>606</v>
      </c>
      <c r="C484" s="291"/>
      <c r="D484" s="297"/>
      <c r="E484" s="293">
        <f t="shared" si="33"/>
        <v>0</v>
      </c>
      <c r="F484" s="298">
        <f>IF(E484=1,data!$C$41*D484,0)</f>
        <v>0</v>
      </c>
      <c r="G484" s="334" t="s">
        <v>127</v>
      </c>
      <c r="H484" s="299">
        <f>IF($E484=1,IF($D484&lt;15,VLOOKUP(G484,data!$B$3:$E$32,2,0)*$D484,(VLOOKUP(G484,data!$B$3:$E$32,2,0)*14)+(VLOOKUP(G484,data!$B$3:$E$32,3,0))*($D484-14)),0)</f>
        <v>0</v>
      </c>
      <c r="I484" s="334" t="s">
        <v>127</v>
      </c>
      <c r="J484" s="299">
        <f>IF($E484=1,VLOOKUP(I484,data!$B$35:$D$39,2,0),0)</f>
        <v>0</v>
      </c>
      <c r="K484" s="300">
        <f>IF(AND(H484&lt;&gt;0,J484&lt;&gt;0)=FALSE,0,data!$C$43)</f>
        <v>0</v>
      </c>
      <c r="L484" s="338">
        <f t="shared" si="32"/>
        <v>0</v>
      </c>
      <c r="M484" s="293">
        <f t="shared" si="36"/>
        <v>0</v>
      </c>
      <c r="N484" s="293">
        <f t="shared" si="34"/>
        <v>0</v>
      </c>
      <c r="O484" s="293">
        <f t="shared" si="35"/>
        <v>0</v>
      </c>
      <c r="P484" s="296"/>
    </row>
    <row r="485" spans="1:16" ht="26.55" hidden="1" customHeight="1" x14ac:dyDescent="0.3">
      <c r="A485" s="301"/>
      <c r="B485" s="290" t="s">
        <v>607</v>
      </c>
      <c r="C485" s="291"/>
      <c r="D485" s="297"/>
      <c r="E485" s="293">
        <f t="shared" si="33"/>
        <v>0</v>
      </c>
      <c r="F485" s="298">
        <f>IF(E485=1,data!$C$41*D485,0)</f>
        <v>0</v>
      </c>
      <c r="G485" s="334" t="s">
        <v>127</v>
      </c>
      <c r="H485" s="299">
        <f>IF($E485=1,IF($D485&lt;15,VLOOKUP(G485,data!$B$3:$E$32,2,0)*$D485,(VLOOKUP(G485,data!$B$3:$E$32,2,0)*14)+(VLOOKUP(G485,data!$B$3:$E$32,3,0))*($D485-14)),0)</f>
        <v>0</v>
      </c>
      <c r="I485" s="334" t="s">
        <v>127</v>
      </c>
      <c r="J485" s="299">
        <f>IF($E485=1,VLOOKUP(I485,data!$B$35:$D$39,2,0),0)</f>
        <v>0</v>
      </c>
      <c r="K485" s="300">
        <f>IF(AND(H485&lt;&gt;0,J485&lt;&gt;0)=FALSE,0,data!$C$43)</f>
        <v>0</v>
      </c>
      <c r="L485" s="338">
        <f t="shared" si="32"/>
        <v>0</v>
      </c>
      <c r="M485" s="293">
        <f t="shared" si="36"/>
        <v>0</v>
      </c>
      <c r="N485" s="293">
        <f t="shared" si="34"/>
        <v>0</v>
      </c>
      <c r="O485" s="293">
        <f t="shared" si="35"/>
        <v>0</v>
      </c>
      <c r="P485" s="296"/>
    </row>
    <row r="486" spans="1:16" ht="26.55" hidden="1" customHeight="1" x14ac:dyDescent="0.3">
      <c r="A486" s="301"/>
      <c r="B486" s="290" t="s">
        <v>608</v>
      </c>
      <c r="C486" s="291"/>
      <c r="D486" s="297"/>
      <c r="E486" s="293">
        <f t="shared" si="33"/>
        <v>0</v>
      </c>
      <c r="F486" s="298">
        <f>IF(E486=1,data!$C$41*D486,0)</f>
        <v>0</v>
      </c>
      <c r="G486" s="334" t="s">
        <v>127</v>
      </c>
      <c r="H486" s="299">
        <f>IF($E486=1,IF($D486&lt;15,VLOOKUP(G486,data!$B$3:$E$32,2,0)*$D486,(VLOOKUP(G486,data!$B$3:$E$32,2,0)*14)+(VLOOKUP(G486,data!$B$3:$E$32,3,0))*($D486-14)),0)</f>
        <v>0</v>
      </c>
      <c r="I486" s="334" t="s">
        <v>127</v>
      </c>
      <c r="J486" s="299">
        <f>IF($E486=1,VLOOKUP(I486,data!$B$35:$D$39,2,0),0)</f>
        <v>0</v>
      </c>
      <c r="K486" s="300">
        <f>IF(AND(H486&lt;&gt;0,J486&lt;&gt;0)=FALSE,0,data!$C$43)</f>
        <v>0</v>
      </c>
      <c r="L486" s="338">
        <f t="shared" si="32"/>
        <v>0</v>
      </c>
      <c r="M486" s="293">
        <f t="shared" si="36"/>
        <v>0</v>
      </c>
      <c r="N486" s="293">
        <f t="shared" si="34"/>
        <v>0</v>
      </c>
      <c r="O486" s="293">
        <f t="shared" si="35"/>
        <v>0</v>
      </c>
      <c r="P486" s="296"/>
    </row>
    <row r="487" spans="1:16" ht="26.55" hidden="1" customHeight="1" x14ac:dyDescent="0.3">
      <c r="A487" s="301"/>
      <c r="B487" s="290" t="s">
        <v>609</v>
      </c>
      <c r="C487" s="291"/>
      <c r="D487" s="297"/>
      <c r="E487" s="293">
        <f t="shared" si="33"/>
        <v>0</v>
      </c>
      <c r="F487" s="298">
        <f>IF(E487=1,data!$C$41*D487,0)</f>
        <v>0</v>
      </c>
      <c r="G487" s="334" t="s">
        <v>127</v>
      </c>
      <c r="H487" s="299">
        <f>IF($E487=1,IF($D487&lt;15,VLOOKUP(G487,data!$B$3:$E$32,2,0)*$D487,(VLOOKUP(G487,data!$B$3:$E$32,2,0)*14)+(VLOOKUP(G487,data!$B$3:$E$32,3,0))*($D487-14)),0)</f>
        <v>0</v>
      </c>
      <c r="I487" s="334" t="s">
        <v>127</v>
      </c>
      <c r="J487" s="299">
        <f>IF($E487=1,VLOOKUP(I487,data!$B$35:$D$39,2,0),0)</f>
        <v>0</v>
      </c>
      <c r="K487" s="300">
        <f>IF(AND(H487&lt;&gt;0,J487&lt;&gt;0)=FALSE,0,data!$C$43)</f>
        <v>0</v>
      </c>
      <c r="L487" s="338">
        <f t="shared" si="32"/>
        <v>0</v>
      </c>
      <c r="M487" s="293">
        <f t="shared" si="36"/>
        <v>0</v>
      </c>
      <c r="N487" s="293">
        <f t="shared" si="34"/>
        <v>0</v>
      </c>
      <c r="O487" s="293">
        <f t="shared" si="35"/>
        <v>0</v>
      </c>
      <c r="P487" s="296"/>
    </row>
    <row r="488" spans="1:16" ht="26.55" hidden="1" customHeight="1" x14ac:dyDescent="0.3">
      <c r="A488" s="301"/>
      <c r="B488" s="290" t="s">
        <v>610</v>
      </c>
      <c r="C488" s="291"/>
      <c r="D488" s="297"/>
      <c r="E488" s="293">
        <f t="shared" si="33"/>
        <v>0</v>
      </c>
      <c r="F488" s="298">
        <f>IF(E488=1,data!$C$41*D488,0)</f>
        <v>0</v>
      </c>
      <c r="G488" s="334" t="s">
        <v>127</v>
      </c>
      <c r="H488" s="299">
        <f>IF($E488=1,IF($D488&lt;15,VLOOKUP(G488,data!$B$3:$E$32,2,0)*$D488,(VLOOKUP(G488,data!$B$3:$E$32,2,0)*14)+(VLOOKUP(G488,data!$B$3:$E$32,3,0))*($D488-14)),0)</f>
        <v>0</v>
      </c>
      <c r="I488" s="334" t="s">
        <v>127</v>
      </c>
      <c r="J488" s="299">
        <f>IF($E488=1,VLOOKUP(I488,data!$B$35:$D$39,2,0),0)</f>
        <v>0</v>
      </c>
      <c r="K488" s="300">
        <f>IF(AND(H488&lt;&gt;0,J488&lt;&gt;0)=FALSE,0,data!$C$43)</f>
        <v>0</v>
      </c>
      <c r="L488" s="338">
        <f t="shared" si="32"/>
        <v>0</v>
      </c>
      <c r="M488" s="293">
        <f t="shared" si="36"/>
        <v>0</v>
      </c>
      <c r="N488" s="293">
        <f t="shared" si="34"/>
        <v>0</v>
      </c>
      <c r="O488" s="293">
        <f t="shared" si="35"/>
        <v>0</v>
      </c>
      <c r="P488" s="296"/>
    </row>
    <row r="489" spans="1:16" ht="26.55" hidden="1" customHeight="1" x14ac:dyDescent="0.3">
      <c r="A489" s="301"/>
      <c r="B489" s="290" t="s">
        <v>611</v>
      </c>
      <c r="C489" s="291"/>
      <c r="D489" s="297"/>
      <c r="E489" s="293">
        <f t="shared" si="33"/>
        <v>0</v>
      </c>
      <c r="F489" s="298">
        <f>IF(E489=1,data!$C$41*D489,0)</f>
        <v>0</v>
      </c>
      <c r="G489" s="334" t="s">
        <v>127</v>
      </c>
      <c r="H489" s="299">
        <f>IF($E489=1,IF($D489&lt;15,VLOOKUP(G489,data!$B$3:$E$32,2,0)*$D489,(VLOOKUP(G489,data!$B$3:$E$32,2,0)*14)+(VLOOKUP(G489,data!$B$3:$E$32,3,0))*($D489-14)),0)</f>
        <v>0</v>
      </c>
      <c r="I489" s="334" t="s">
        <v>127</v>
      </c>
      <c r="J489" s="299">
        <f>IF($E489=1,VLOOKUP(I489,data!$B$35:$D$39,2,0),0)</f>
        <v>0</v>
      </c>
      <c r="K489" s="300">
        <f>IF(AND(H489&lt;&gt;0,J489&lt;&gt;0)=FALSE,0,data!$C$43)</f>
        <v>0</v>
      </c>
      <c r="L489" s="338">
        <f t="shared" si="32"/>
        <v>0</v>
      </c>
      <c r="M489" s="293">
        <f t="shared" si="36"/>
        <v>0</v>
      </c>
      <c r="N489" s="293">
        <f t="shared" si="34"/>
        <v>0</v>
      </c>
      <c r="O489" s="293">
        <f t="shared" si="35"/>
        <v>0</v>
      </c>
      <c r="P489" s="296"/>
    </row>
    <row r="490" spans="1:16" ht="26.55" hidden="1" customHeight="1" x14ac:dyDescent="0.3">
      <c r="A490" s="301"/>
      <c r="B490" s="290" t="s">
        <v>612</v>
      </c>
      <c r="C490" s="291"/>
      <c r="D490" s="297"/>
      <c r="E490" s="293">
        <f t="shared" si="33"/>
        <v>0</v>
      </c>
      <c r="F490" s="298">
        <f>IF(E490=1,data!$C$41*D490,0)</f>
        <v>0</v>
      </c>
      <c r="G490" s="334" t="s">
        <v>127</v>
      </c>
      <c r="H490" s="299">
        <f>IF($E490=1,IF($D490&lt;15,VLOOKUP(G490,data!$B$3:$E$32,2,0)*$D490,(VLOOKUP(G490,data!$B$3:$E$32,2,0)*14)+(VLOOKUP(G490,data!$B$3:$E$32,3,0))*($D490-14)),0)</f>
        <v>0</v>
      </c>
      <c r="I490" s="334" t="s">
        <v>127</v>
      </c>
      <c r="J490" s="299">
        <f>IF($E490=1,VLOOKUP(I490,data!$B$35:$D$39,2,0),0)</f>
        <v>0</v>
      </c>
      <c r="K490" s="300">
        <f>IF(AND(H490&lt;&gt;0,J490&lt;&gt;0)=FALSE,0,data!$C$43)</f>
        <v>0</v>
      </c>
      <c r="L490" s="338">
        <f t="shared" si="32"/>
        <v>0</v>
      </c>
      <c r="M490" s="293">
        <f t="shared" si="36"/>
        <v>0</v>
      </c>
      <c r="N490" s="293">
        <f t="shared" si="34"/>
        <v>0</v>
      </c>
      <c r="O490" s="293">
        <f t="shared" si="35"/>
        <v>0</v>
      </c>
      <c r="P490" s="296"/>
    </row>
    <row r="491" spans="1:16" ht="26.55" hidden="1" customHeight="1" x14ac:dyDescent="0.3">
      <c r="A491" s="301"/>
      <c r="B491" s="290" t="s">
        <v>613</v>
      </c>
      <c r="C491" s="291"/>
      <c r="D491" s="297"/>
      <c r="E491" s="293">
        <f t="shared" si="33"/>
        <v>0</v>
      </c>
      <c r="F491" s="298">
        <f>IF(E491=1,data!$C$41*D491,0)</f>
        <v>0</v>
      </c>
      <c r="G491" s="334" t="s">
        <v>127</v>
      </c>
      <c r="H491" s="299">
        <f>IF($E491=1,IF($D491&lt;15,VLOOKUP(G491,data!$B$3:$E$32,2,0)*$D491,(VLOOKUP(G491,data!$B$3:$E$32,2,0)*14)+(VLOOKUP(G491,data!$B$3:$E$32,3,0))*($D491-14)),0)</f>
        <v>0</v>
      </c>
      <c r="I491" s="334" t="s">
        <v>127</v>
      </c>
      <c r="J491" s="299">
        <f>IF($E491=1,VLOOKUP(I491,data!$B$35:$D$39,2,0),0)</f>
        <v>0</v>
      </c>
      <c r="K491" s="300">
        <f>IF(AND(H491&lt;&gt;0,J491&lt;&gt;0)=FALSE,0,data!$C$43)</f>
        <v>0</v>
      </c>
      <c r="L491" s="338">
        <f t="shared" si="32"/>
        <v>0</v>
      </c>
      <c r="M491" s="293">
        <f t="shared" si="36"/>
        <v>0</v>
      </c>
      <c r="N491" s="293">
        <f t="shared" si="34"/>
        <v>0</v>
      </c>
      <c r="O491" s="293">
        <f t="shared" si="35"/>
        <v>0</v>
      </c>
      <c r="P491" s="296"/>
    </row>
    <row r="492" spans="1:16" ht="26.55" hidden="1" customHeight="1" x14ac:dyDescent="0.3">
      <c r="A492" s="301"/>
      <c r="B492" s="290" t="s">
        <v>614</v>
      </c>
      <c r="C492" s="291"/>
      <c r="D492" s="297"/>
      <c r="E492" s="293">
        <f t="shared" si="33"/>
        <v>0</v>
      </c>
      <c r="F492" s="298">
        <f>IF(E492=1,data!$C$41*D492,0)</f>
        <v>0</v>
      </c>
      <c r="G492" s="334" t="s">
        <v>127</v>
      </c>
      <c r="H492" s="299">
        <f>IF($E492=1,IF($D492&lt;15,VLOOKUP(G492,data!$B$3:$E$32,2,0)*$D492,(VLOOKUP(G492,data!$B$3:$E$32,2,0)*14)+(VLOOKUP(G492,data!$B$3:$E$32,3,0))*($D492-14)),0)</f>
        <v>0</v>
      </c>
      <c r="I492" s="334" t="s">
        <v>127</v>
      </c>
      <c r="J492" s="299">
        <f>IF($E492=1,VLOOKUP(I492,data!$B$35:$D$39,2,0),0)</f>
        <v>0</v>
      </c>
      <c r="K492" s="300">
        <f>IF(AND(H492&lt;&gt;0,J492&lt;&gt;0)=FALSE,0,data!$C$43)</f>
        <v>0</v>
      </c>
      <c r="L492" s="338">
        <f t="shared" si="32"/>
        <v>0</v>
      </c>
      <c r="M492" s="293">
        <f t="shared" si="36"/>
        <v>0</v>
      </c>
      <c r="N492" s="293">
        <f t="shared" si="34"/>
        <v>0</v>
      </c>
      <c r="O492" s="293">
        <f t="shared" si="35"/>
        <v>0</v>
      </c>
      <c r="P492" s="296"/>
    </row>
    <row r="493" spans="1:16" ht="26.55" hidden="1" customHeight="1" x14ac:dyDescent="0.3">
      <c r="A493" s="301"/>
      <c r="B493" s="290" t="s">
        <v>615</v>
      </c>
      <c r="C493" s="291"/>
      <c r="D493" s="297"/>
      <c r="E493" s="293">
        <f t="shared" si="33"/>
        <v>0</v>
      </c>
      <c r="F493" s="298">
        <f>IF(E493=1,data!$C$41*D493,0)</f>
        <v>0</v>
      </c>
      <c r="G493" s="334" t="s">
        <v>127</v>
      </c>
      <c r="H493" s="299">
        <f>IF($E493=1,IF($D493&lt;15,VLOOKUP(G493,data!$B$3:$E$32,2,0)*$D493,(VLOOKUP(G493,data!$B$3:$E$32,2,0)*14)+(VLOOKUP(G493,data!$B$3:$E$32,3,0))*($D493-14)),0)</f>
        <v>0</v>
      </c>
      <c r="I493" s="334" t="s">
        <v>127</v>
      </c>
      <c r="J493" s="299">
        <f>IF($E493=1,VLOOKUP(I493,data!$B$35:$D$39,2,0),0)</f>
        <v>0</v>
      </c>
      <c r="K493" s="300">
        <f>IF(AND(H493&lt;&gt;0,J493&lt;&gt;0)=FALSE,0,data!$C$43)</f>
        <v>0</v>
      </c>
      <c r="L493" s="338">
        <f t="shared" si="32"/>
        <v>0</v>
      </c>
      <c r="M493" s="293">
        <f t="shared" si="36"/>
        <v>0</v>
      </c>
      <c r="N493" s="293">
        <f t="shared" si="34"/>
        <v>0</v>
      </c>
      <c r="O493" s="293">
        <f t="shared" si="35"/>
        <v>0</v>
      </c>
      <c r="P493" s="296"/>
    </row>
    <row r="494" spans="1:16" ht="26.55" hidden="1" customHeight="1" x14ac:dyDescent="0.3">
      <c r="A494" s="301"/>
      <c r="B494" s="290" t="s">
        <v>616</v>
      </c>
      <c r="C494" s="291"/>
      <c r="D494" s="297"/>
      <c r="E494" s="293">
        <f t="shared" si="33"/>
        <v>0</v>
      </c>
      <c r="F494" s="298">
        <f>IF(E494=1,data!$C$41*D494,0)</f>
        <v>0</v>
      </c>
      <c r="G494" s="334" t="s">
        <v>127</v>
      </c>
      <c r="H494" s="299">
        <f>IF($E494=1,IF($D494&lt;15,VLOOKUP(G494,data!$B$3:$E$32,2,0)*$D494,(VLOOKUP(G494,data!$B$3:$E$32,2,0)*14)+(VLOOKUP(G494,data!$B$3:$E$32,3,0))*($D494-14)),0)</f>
        <v>0</v>
      </c>
      <c r="I494" s="334" t="s">
        <v>127</v>
      </c>
      <c r="J494" s="299">
        <f>IF($E494=1,VLOOKUP(I494,data!$B$35:$D$39,2,0),0)</f>
        <v>0</v>
      </c>
      <c r="K494" s="300">
        <f>IF(AND(H494&lt;&gt;0,J494&lt;&gt;0)=FALSE,0,data!$C$43)</f>
        <v>0</v>
      </c>
      <c r="L494" s="338">
        <f t="shared" si="32"/>
        <v>0</v>
      </c>
      <c r="M494" s="293">
        <f t="shared" si="36"/>
        <v>0</v>
      </c>
      <c r="N494" s="293">
        <f t="shared" si="34"/>
        <v>0</v>
      </c>
      <c r="O494" s="293">
        <f t="shared" si="35"/>
        <v>0</v>
      </c>
      <c r="P494" s="296"/>
    </row>
    <row r="495" spans="1:16" ht="26.55" hidden="1" customHeight="1" x14ac:dyDescent="0.3">
      <c r="A495" s="301"/>
      <c r="B495" s="290" t="s">
        <v>617</v>
      </c>
      <c r="C495" s="291"/>
      <c r="D495" s="297"/>
      <c r="E495" s="293">
        <f t="shared" si="33"/>
        <v>0</v>
      </c>
      <c r="F495" s="298">
        <f>IF(E495=1,data!$C$41*D495,0)</f>
        <v>0</v>
      </c>
      <c r="G495" s="334" t="s">
        <v>127</v>
      </c>
      <c r="H495" s="299">
        <f>IF($E495=1,IF($D495&lt;15,VLOOKUP(G495,data!$B$3:$E$32,2,0)*$D495,(VLOOKUP(G495,data!$B$3:$E$32,2,0)*14)+(VLOOKUP(G495,data!$B$3:$E$32,3,0))*($D495-14)),0)</f>
        <v>0</v>
      </c>
      <c r="I495" s="334" t="s">
        <v>127</v>
      </c>
      <c r="J495" s="299">
        <f>IF($E495=1,VLOOKUP(I495,data!$B$35:$D$39,2,0),0)</f>
        <v>0</v>
      </c>
      <c r="K495" s="300">
        <f>IF(AND(H495&lt;&gt;0,J495&lt;&gt;0)=FALSE,0,data!$C$43)</f>
        <v>0</v>
      </c>
      <c r="L495" s="338">
        <f t="shared" si="32"/>
        <v>0</v>
      </c>
      <c r="M495" s="293">
        <f t="shared" si="36"/>
        <v>0</v>
      </c>
      <c r="N495" s="293">
        <f t="shared" si="34"/>
        <v>0</v>
      </c>
      <c r="O495" s="293">
        <f t="shared" si="35"/>
        <v>0</v>
      </c>
      <c r="P495" s="296"/>
    </row>
    <row r="496" spans="1:16" ht="26.55" hidden="1" customHeight="1" x14ac:dyDescent="0.3">
      <c r="A496" s="301"/>
      <c r="B496" s="290" t="s">
        <v>618</v>
      </c>
      <c r="C496" s="291"/>
      <c r="D496" s="297"/>
      <c r="E496" s="293">
        <f t="shared" si="33"/>
        <v>0</v>
      </c>
      <c r="F496" s="298">
        <f>IF(E496=1,data!$C$41*D496,0)</f>
        <v>0</v>
      </c>
      <c r="G496" s="334" t="s">
        <v>127</v>
      </c>
      <c r="H496" s="299">
        <f>IF($E496=1,IF($D496&lt;15,VLOOKUP(G496,data!$B$3:$E$32,2,0)*$D496,(VLOOKUP(G496,data!$B$3:$E$32,2,0)*14)+(VLOOKUP(G496,data!$B$3:$E$32,3,0))*($D496-14)),0)</f>
        <v>0</v>
      </c>
      <c r="I496" s="334" t="s">
        <v>127</v>
      </c>
      <c r="J496" s="299">
        <f>IF($E496=1,VLOOKUP(I496,data!$B$35:$D$39,2,0),0)</f>
        <v>0</v>
      </c>
      <c r="K496" s="300">
        <f>IF(AND(H496&lt;&gt;0,J496&lt;&gt;0)=FALSE,0,data!$C$43)</f>
        <v>0</v>
      </c>
      <c r="L496" s="338">
        <f t="shared" si="32"/>
        <v>0</v>
      </c>
      <c r="M496" s="293">
        <f t="shared" si="36"/>
        <v>0</v>
      </c>
      <c r="N496" s="293">
        <f t="shared" si="34"/>
        <v>0</v>
      </c>
      <c r="O496" s="293">
        <f t="shared" si="35"/>
        <v>0</v>
      </c>
      <c r="P496" s="296"/>
    </row>
    <row r="497" spans="1:16" ht="26.55" hidden="1" customHeight="1" x14ac:dyDescent="0.3">
      <c r="A497" s="301"/>
      <c r="B497" s="290" t="s">
        <v>619</v>
      </c>
      <c r="C497" s="291"/>
      <c r="D497" s="297"/>
      <c r="E497" s="293">
        <f t="shared" si="33"/>
        <v>0</v>
      </c>
      <c r="F497" s="298">
        <f>IF(E497=1,data!$C$41*D497,0)</f>
        <v>0</v>
      </c>
      <c r="G497" s="334" t="s">
        <v>127</v>
      </c>
      <c r="H497" s="299">
        <f>IF($E497=1,IF($D497&lt;15,VLOOKUP(G497,data!$B$3:$E$32,2,0)*$D497,(VLOOKUP(G497,data!$B$3:$E$32,2,0)*14)+(VLOOKUP(G497,data!$B$3:$E$32,3,0))*($D497-14)),0)</f>
        <v>0</v>
      </c>
      <c r="I497" s="334" t="s">
        <v>127</v>
      </c>
      <c r="J497" s="299">
        <f>IF($E497=1,VLOOKUP(I497,data!$B$35:$D$39,2,0),0)</f>
        <v>0</v>
      </c>
      <c r="K497" s="300">
        <f>IF(AND(H497&lt;&gt;0,J497&lt;&gt;0)=FALSE,0,data!$C$43)</f>
        <v>0</v>
      </c>
      <c r="L497" s="338">
        <f t="shared" si="32"/>
        <v>0</v>
      </c>
      <c r="M497" s="293">
        <f t="shared" si="36"/>
        <v>0</v>
      </c>
      <c r="N497" s="293">
        <f t="shared" si="34"/>
        <v>0</v>
      </c>
      <c r="O497" s="293">
        <f t="shared" si="35"/>
        <v>0</v>
      </c>
      <c r="P497" s="296"/>
    </row>
    <row r="498" spans="1:16" ht="26.55" hidden="1" customHeight="1" x14ac:dyDescent="0.3">
      <c r="A498" s="301"/>
      <c r="B498" s="290" t="s">
        <v>620</v>
      </c>
      <c r="C498" s="291"/>
      <c r="D498" s="297"/>
      <c r="E498" s="293">
        <f t="shared" si="33"/>
        <v>0</v>
      </c>
      <c r="F498" s="298">
        <f>IF(E498=1,data!$C$41*D498,0)</f>
        <v>0</v>
      </c>
      <c r="G498" s="334" t="s">
        <v>127</v>
      </c>
      <c r="H498" s="299">
        <f>IF($E498=1,IF($D498&lt;15,VLOOKUP(G498,data!$B$3:$E$32,2,0)*$D498,(VLOOKUP(G498,data!$B$3:$E$32,2,0)*14)+(VLOOKUP(G498,data!$B$3:$E$32,3,0))*($D498-14)),0)</f>
        <v>0</v>
      </c>
      <c r="I498" s="334" t="s">
        <v>127</v>
      </c>
      <c r="J498" s="299">
        <f>IF($E498=1,VLOOKUP(I498,data!$B$35:$D$39,2,0),0)</f>
        <v>0</v>
      </c>
      <c r="K498" s="300">
        <f>IF(AND(H498&lt;&gt;0,J498&lt;&gt;0)=FALSE,0,data!$C$43)</f>
        <v>0</v>
      </c>
      <c r="L498" s="338">
        <f t="shared" si="32"/>
        <v>0</v>
      </c>
      <c r="M498" s="293">
        <f t="shared" si="36"/>
        <v>0</v>
      </c>
      <c r="N498" s="293">
        <f t="shared" si="34"/>
        <v>0</v>
      </c>
      <c r="O498" s="293">
        <f t="shared" si="35"/>
        <v>0</v>
      </c>
      <c r="P498" s="296"/>
    </row>
    <row r="499" spans="1:16" ht="26.55" hidden="1" customHeight="1" x14ac:dyDescent="0.3">
      <c r="A499" s="301"/>
      <c r="B499" s="290" t="s">
        <v>621</v>
      </c>
      <c r="C499" s="291"/>
      <c r="D499" s="297"/>
      <c r="E499" s="293">
        <f t="shared" si="33"/>
        <v>0</v>
      </c>
      <c r="F499" s="298">
        <f>IF(E499=1,data!$C$41*D499,0)</f>
        <v>0</v>
      </c>
      <c r="G499" s="334" t="s">
        <v>127</v>
      </c>
      <c r="H499" s="299">
        <f>IF($E499=1,IF($D499&lt;15,VLOOKUP(G499,data!$B$3:$E$32,2,0)*$D499,(VLOOKUP(G499,data!$B$3:$E$32,2,0)*14)+(VLOOKUP(G499,data!$B$3:$E$32,3,0))*($D499-14)),0)</f>
        <v>0</v>
      </c>
      <c r="I499" s="334" t="s">
        <v>127</v>
      </c>
      <c r="J499" s="299">
        <f>IF($E499=1,VLOOKUP(I499,data!$B$35:$D$39,2,0),0)</f>
        <v>0</v>
      </c>
      <c r="K499" s="300">
        <f>IF(AND(H499&lt;&gt;0,J499&lt;&gt;0)=FALSE,0,data!$C$43)</f>
        <v>0</v>
      </c>
      <c r="L499" s="338">
        <f t="shared" si="32"/>
        <v>0</v>
      </c>
      <c r="M499" s="293">
        <f t="shared" si="36"/>
        <v>0</v>
      </c>
      <c r="N499" s="293">
        <f t="shared" si="34"/>
        <v>0</v>
      </c>
      <c r="O499" s="293">
        <f t="shared" si="35"/>
        <v>0</v>
      </c>
      <c r="P499" s="296"/>
    </row>
    <row r="500" spans="1:16" ht="26.55" hidden="1" customHeight="1" x14ac:dyDescent="0.3">
      <c r="A500" s="301"/>
      <c r="B500" s="290" t="s">
        <v>622</v>
      </c>
      <c r="C500" s="291"/>
      <c r="D500" s="297"/>
      <c r="E500" s="293">
        <f t="shared" si="33"/>
        <v>0</v>
      </c>
      <c r="F500" s="298">
        <f>IF(E500=1,data!$C$41*D500,0)</f>
        <v>0</v>
      </c>
      <c r="G500" s="334" t="s">
        <v>127</v>
      </c>
      <c r="H500" s="299">
        <f>IF($E500=1,IF($D500&lt;15,VLOOKUP(G500,data!$B$3:$E$32,2,0)*$D500,(VLOOKUP(G500,data!$B$3:$E$32,2,0)*14)+(VLOOKUP(G500,data!$B$3:$E$32,3,0))*($D500-14)),0)</f>
        <v>0</v>
      </c>
      <c r="I500" s="334" t="s">
        <v>127</v>
      </c>
      <c r="J500" s="299">
        <f>IF($E500=1,VLOOKUP(I500,data!$B$35:$D$39,2,0),0)</f>
        <v>0</v>
      </c>
      <c r="K500" s="300">
        <f>IF(AND(H500&lt;&gt;0,J500&lt;&gt;0)=FALSE,0,data!$C$43)</f>
        <v>0</v>
      </c>
      <c r="L500" s="338">
        <f t="shared" si="32"/>
        <v>0</v>
      </c>
      <c r="M500" s="293">
        <f t="shared" si="36"/>
        <v>0</v>
      </c>
      <c r="N500" s="293">
        <f t="shared" si="34"/>
        <v>0</v>
      </c>
      <c r="O500" s="293">
        <f t="shared" si="35"/>
        <v>0</v>
      </c>
      <c r="P500" s="296"/>
    </row>
    <row r="501" spans="1:16" ht="26.55" hidden="1" customHeight="1" x14ac:dyDescent="0.3">
      <c r="A501" s="301"/>
      <c r="B501" s="290" t="s">
        <v>623</v>
      </c>
      <c r="C501" s="291"/>
      <c r="D501" s="297"/>
      <c r="E501" s="293">
        <f t="shared" si="33"/>
        <v>0</v>
      </c>
      <c r="F501" s="298">
        <f>IF(E501=1,data!$C$41*D501,0)</f>
        <v>0</v>
      </c>
      <c r="G501" s="334" t="s">
        <v>127</v>
      </c>
      <c r="H501" s="299">
        <f>IF($E501=1,IF($D501&lt;15,VLOOKUP(G501,data!$B$3:$E$32,2,0)*$D501,(VLOOKUP(G501,data!$B$3:$E$32,2,0)*14)+(VLOOKUP(G501,data!$B$3:$E$32,3,0))*($D501-14)),0)</f>
        <v>0</v>
      </c>
      <c r="I501" s="334" t="s">
        <v>127</v>
      </c>
      <c r="J501" s="299">
        <f>IF($E501=1,VLOOKUP(I501,data!$B$35:$D$39,2,0),0)</f>
        <v>0</v>
      </c>
      <c r="K501" s="300">
        <f>IF(AND(H501&lt;&gt;0,J501&lt;&gt;0)=FALSE,0,data!$C$43)</f>
        <v>0</v>
      </c>
      <c r="L501" s="338">
        <f t="shared" si="32"/>
        <v>0</v>
      </c>
      <c r="M501" s="293">
        <f t="shared" si="36"/>
        <v>0</v>
      </c>
      <c r="N501" s="293">
        <f t="shared" si="34"/>
        <v>0</v>
      </c>
      <c r="O501" s="293">
        <f t="shared" si="35"/>
        <v>0</v>
      </c>
      <c r="P501" s="296"/>
    </row>
    <row r="502" spans="1:16" ht="26.55" hidden="1" customHeight="1" x14ac:dyDescent="0.3">
      <c r="A502" s="301"/>
      <c r="B502" s="290" t="s">
        <v>624</v>
      </c>
      <c r="C502" s="291"/>
      <c r="D502" s="297"/>
      <c r="E502" s="293">
        <f t="shared" si="33"/>
        <v>0</v>
      </c>
      <c r="F502" s="298">
        <f>IF(E502=1,data!$C$41*D502,0)</f>
        <v>0</v>
      </c>
      <c r="G502" s="334" t="s">
        <v>127</v>
      </c>
      <c r="H502" s="299">
        <f>IF($E502=1,IF($D502&lt;15,VLOOKUP(G502,data!$B$3:$E$32,2,0)*$D502,(VLOOKUP(G502,data!$B$3:$E$32,2,0)*14)+(VLOOKUP(G502,data!$B$3:$E$32,3,0))*($D502-14)),0)</f>
        <v>0</v>
      </c>
      <c r="I502" s="334" t="s">
        <v>127</v>
      </c>
      <c r="J502" s="299">
        <f>IF($E502=1,VLOOKUP(I502,data!$B$35:$D$39,2,0),0)</f>
        <v>0</v>
      </c>
      <c r="K502" s="300">
        <f>IF(AND(H502&lt;&gt;0,J502&lt;&gt;0)=FALSE,0,data!$C$43)</f>
        <v>0</v>
      </c>
      <c r="L502" s="338">
        <f t="shared" si="32"/>
        <v>0</v>
      </c>
      <c r="M502" s="293">
        <f t="shared" si="36"/>
        <v>0</v>
      </c>
      <c r="N502" s="293">
        <f t="shared" si="34"/>
        <v>0</v>
      </c>
      <c r="O502" s="293">
        <f t="shared" si="35"/>
        <v>0</v>
      </c>
      <c r="P502" s="296"/>
    </row>
    <row r="503" spans="1:16" ht="26.55" hidden="1" customHeight="1" x14ac:dyDescent="0.3">
      <c r="A503" s="301"/>
      <c r="B503" s="290" t="s">
        <v>625</v>
      </c>
      <c r="C503" s="291"/>
      <c r="D503" s="297"/>
      <c r="E503" s="293">
        <f t="shared" si="33"/>
        <v>0</v>
      </c>
      <c r="F503" s="298">
        <f>IF(E503=1,data!$C$41*D503,0)</f>
        <v>0</v>
      </c>
      <c r="G503" s="334" t="s">
        <v>127</v>
      </c>
      <c r="H503" s="299">
        <f>IF($E503=1,IF($D503&lt;15,VLOOKUP(G503,data!$B$3:$E$32,2,0)*$D503,(VLOOKUP(G503,data!$B$3:$E$32,2,0)*14)+(VLOOKUP(G503,data!$B$3:$E$32,3,0))*($D503-14)),0)</f>
        <v>0</v>
      </c>
      <c r="I503" s="334" t="s">
        <v>127</v>
      </c>
      <c r="J503" s="299">
        <f>IF($E503=1,VLOOKUP(I503,data!$B$35:$D$39,2,0),0)</f>
        <v>0</v>
      </c>
      <c r="K503" s="300">
        <f>IF(AND(H503&lt;&gt;0,J503&lt;&gt;0)=FALSE,0,data!$C$43)</f>
        <v>0</v>
      </c>
      <c r="L503" s="338">
        <f t="shared" si="32"/>
        <v>0</v>
      </c>
      <c r="M503" s="293">
        <f t="shared" si="36"/>
        <v>0</v>
      </c>
      <c r="N503" s="293">
        <f t="shared" si="34"/>
        <v>0</v>
      </c>
      <c r="O503" s="293">
        <f t="shared" si="35"/>
        <v>0</v>
      </c>
      <c r="P503" s="296"/>
    </row>
    <row r="504" spans="1:16" ht="26.55" hidden="1" customHeight="1" x14ac:dyDescent="0.3">
      <c r="A504" s="301"/>
      <c r="B504" s="290" t="s">
        <v>626</v>
      </c>
      <c r="C504" s="291"/>
      <c r="D504" s="297"/>
      <c r="E504" s="293">
        <f t="shared" si="33"/>
        <v>0</v>
      </c>
      <c r="F504" s="298">
        <f>IF(E504=1,data!$C$41*D504,0)</f>
        <v>0</v>
      </c>
      <c r="G504" s="334" t="s">
        <v>127</v>
      </c>
      <c r="H504" s="299">
        <f>IF($E504=1,IF($D504&lt;15,VLOOKUP(G504,data!$B$3:$E$32,2,0)*$D504,(VLOOKUP(G504,data!$B$3:$E$32,2,0)*14)+(VLOOKUP(G504,data!$B$3:$E$32,3,0))*($D504-14)),0)</f>
        <v>0</v>
      </c>
      <c r="I504" s="334" t="s">
        <v>127</v>
      </c>
      <c r="J504" s="299">
        <f>IF($E504=1,VLOOKUP(I504,data!$B$35:$D$39,2,0),0)</f>
        <v>0</v>
      </c>
      <c r="K504" s="300">
        <f>IF(AND(H504&lt;&gt;0,J504&lt;&gt;0)=FALSE,0,data!$C$43)</f>
        <v>0</v>
      </c>
      <c r="L504" s="338">
        <f t="shared" si="32"/>
        <v>0</v>
      </c>
      <c r="M504" s="293">
        <f t="shared" si="36"/>
        <v>0</v>
      </c>
      <c r="N504" s="293">
        <f t="shared" si="34"/>
        <v>0</v>
      </c>
      <c r="O504" s="293">
        <f t="shared" si="35"/>
        <v>0</v>
      </c>
      <c r="P504" s="296"/>
    </row>
    <row r="505" spans="1:16" ht="26.55" hidden="1" customHeight="1" x14ac:dyDescent="0.3">
      <c r="A505" s="301"/>
      <c r="B505" s="290" t="s">
        <v>627</v>
      </c>
      <c r="C505" s="291"/>
      <c r="D505" s="297"/>
      <c r="E505" s="293">
        <f t="shared" si="33"/>
        <v>0</v>
      </c>
      <c r="F505" s="298">
        <f>IF(E505=1,data!$C$41*D505,0)</f>
        <v>0</v>
      </c>
      <c r="G505" s="334" t="s">
        <v>127</v>
      </c>
      <c r="H505" s="299">
        <f>IF($E505=1,IF($D505&lt;15,VLOOKUP(G505,data!$B$3:$E$32,2,0)*$D505,(VLOOKUP(G505,data!$B$3:$E$32,2,0)*14)+(VLOOKUP(G505,data!$B$3:$E$32,3,0))*($D505-14)),0)</f>
        <v>0</v>
      </c>
      <c r="I505" s="334" t="s">
        <v>127</v>
      </c>
      <c r="J505" s="299">
        <f>IF($E505=1,VLOOKUP(I505,data!$B$35:$D$39,2,0),0)</f>
        <v>0</v>
      </c>
      <c r="K505" s="300">
        <f>IF(AND(H505&lt;&gt;0,J505&lt;&gt;0)=FALSE,0,data!$C$43)</f>
        <v>0</v>
      </c>
      <c r="L505" s="338">
        <f t="shared" si="32"/>
        <v>0</v>
      </c>
      <c r="M505" s="293">
        <f t="shared" si="36"/>
        <v>0</v>
      </c>
      <c r="N505" s="293">
        <f t="shared" si="34"/>
        <v>0</v>
      </c>
      <c r="O505" s="293">
        <f t="shared" si="35"/>
        <v>0</v>
      </c>
      <c r="P505" s="296"/>
    </row>
    <row r="506" spans="1:16" ht="26.55" hidden="1" customHeight="1" thickBot="1" x14ac:dyDescent="0.35">
      <c r="A506" s="301"/>
      <c r="B506" s="290" t="s">
        <v>628</v>
      </c>
      <c r="C506" s="302"/>
      <c r="D506" s="303"/>
      <c r="E506" s="341">
        <f t="shared" si="33"/>
        <v>0</v>
      </c>
      <c r="F506" s="304">
        <f>IF(E506=1,data!$C$41*D506,0)</f>
        <v>0</v>
      </c>
      <c r="G506" s="335" t="s">
        <v>127</v>
      </c>
      <c r="H506" s="305">
        <f>IF($E506=1,IF($D506&lt;15,VLOOKUP(G506,data!$B$3:$E$32,2,0)*$D506,(VLOOKUP(G506,data!$B$3:$E$32,2,0)*14)+(VLOOKUP(G506,data!$B$3:$E$32,3,0))*($D506-14)),0)</f>
        <v>0</v>
      </c>
      <c r="I506" s="335" t="s">
        <v>127</v>
      </c>
      <c r="J506" s="305">
        <f>IF($E506=1,VLOOKUP(I506,data!$B$35:$D$39,2,0),0)</f>
        <v>0</v>
      </c>
      <c r="K506" s="306">
        <f>IF(AND(H506&lt;&gt;0,J506&lt;&gt;0)=FALSE,0,data!$C$43)</f>
        <v>0</v>
      </c>
      <c r="L506" s="339">
        <f t="shared" si="32"/>
        <v>0</v>
      </c>
      <c r="M506" s="307">
        <f t="shared" si="36"/>
        <v>0</v>
      </c>
      <c r="N506" s="293">
        <f t="shared" si="34"/>
        <v>0</v>
      </c>
      <c r="O506" s="293">
        <f t="shared" si="35"/>
        <v>0</v>
      </c>
      <c r="P506" s="296"/>
    </row>
    <row r="507" spans="1:16" ht="37.049999999999997" customHeight="1" thickBot="1" x14ac:dyDescent="0.35">
      <c r="A507" s="1"/>
      <c r="B507" s="349" t="s">
        <v>629</v>
      </c>
      <c r="C507" s="350"/>
      <c r="D507" s="350">
        <f>N507</f>
        <v>0</v>
      </c>
      <c r="E507" s="350"/>
      <c r="F507" s="351"/>
      <c r="G507" s="351"/>
      <c r="H507" s="351"/>
      <c r="I507" s="351"/>
      <c r="J507" s="351"/>
      <c r="K507" s="351"/>
      <c r="L507" s="352">
        <f>SUM(L7:L506)</f>
        <v>0</v>
      </c>
      <c r="M507" s="353">
        <f>SUM(M7:M506)</f>
        <v>0</v>
      </c>
      <c r="N507" s="353">
        <f>SUM(N7:N506)</f>
        <v>0</v>
      </c>
      <c r="O507" s="353">
        <f>SUM(O7:O506)</f>
        <v>0</v>
      </c>
      <c r="P507" s="1"/>
    </row>
    <row r="508" spans="1:16" ht="19.95" customHeight="1" x14ac:dyDescent="0.3">
      <c r="A508" s="1"/>
      <c r="B508" s="280"/>
      <c r="C508" s="309"/>
      <c r="D508" s="280"/>
      <c r="E508" s="280"/>
      <c r="F508" s="278"/>
      <c r="G508" s="280"/>
      <c r="H508" s="278"/>
      <c r="I508" s="280"/>
      <c r="J508" s="278"/>
      <c r="K508" s="278" t="s">
        <v>701</v>
      </c>
      <c r="L508" s="278">
        <f>O507</f>
        <v>0</v>
      </c>
      <c r="M508" s="280"/>
      <c r="N508" s="280"/>
      <c r="O508" s="280"/>
    </row>
  </sheetData>
  <sheetProtection algorithmName="SHA-512" hashValue="19iuBgl4d8iFs7VWbqKYdAoHNDEI4h3u8m8NSvgGPItsnOFwTklhDwbAWZo6x9cWjZftNyKdqae0MtqUJ5ptUQ==" saltValue="aDa3VjpMxCkBe5u9u0x0Ug==" spinCount="100000" sheet="1" objects="1" scenarios="1" autoFilter="0"/>
  <mergeCells count="14">
    <mergeCell ref="N2:N6"/>
    <mergeCell ref="O2:O6"/>
    <mergeCell ref="D3:J3"/>
    <mergeCell ref="B4:L4"/>
    <mergeCell ref="B5:B6"/>
    <mergeCell ref="C5:C6"/>
    <mergeCell ref="G5:H5"/>
    <mergeCell ref="I5:J5"/>
    <mergeCell ref="K5:K6"/>
    <mergeCell ref="L5:L6"/>
    <mergeCell ref="D6:F6"/>
    <mergeCell ref="G6:H6"/>
    <mergeCell ref="I6:J6"/>
    <mergeCell ref="M2:M6"/>
  </mergeCells>
  <conditionalFormatting sqref="G7">
    <cfRule type="expression" dxfId="7" priority="5">
      <formula>AND($E7=1,$G7=" ")</formula>
    </cfRule>
    <cfRule type="expression" dxfId="6" priority="6">
      <formula>AND($E7=0,$G7&lt;&gt;" ")</formula>
    </cfRule>
  </conditionalFormatting>
  <conditionalFormatting sqref="I7">
    <cfRule type="expression" dxfId="5" priority="7">
      <formula>AND($E7=1,$I7=" ")</formula>
    </cfRule>
    <cfRule type="expression" dxfId="4" priority="8">
      <formula>AND($E7=0,$I7&lt;&gt;" ")</formula>
    </cfRule>
  </conditionalFormatting>
  <conditionalFormatting sqref="G8:G506">
    <cfRule type="expression" dxfId="3" priority="3">
      <formula>AND($E8=1,$G8=" ")</formula>
    </cfRule>
    <cfRule type="expression" dxfId="2" priority="4">
      <formula>AND($E8=0,$G8&lt;&gt;" ")</formula>
    </cfRule>
  </conditionalFormatting>
  <conditionalFormatting sqref="I8:I506">
    <cfRule type="expression" dxfId="1" priority="1">
      <formula>AND($E8=1,$I8=" ")</formula>
    </cfRule>
    <cfRule type="expression" dxfId="0" priority="2">
      <formula>AND($E8=0,$I8&lt;&gt;" ")</formula>
    </cfRule>
  </conditionalFormatting>
  <dataValidations count="1">
    <dataValidation type="whole" allowBlank="1" showInputMessage="1" showErrorMessage="1" error="Zadejte počet dní stáže v rozsahu 5 - 20" sqref="D7:D506">
      <formula1>5</formula1>
      <formula2>20</formula2>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data!$B$3:$B$32</xm:f>
          </x14:formula1>
          <xm:sqref>G7:G506</xm:sqref>
        </x14:dataValidation>
        <x14:dataValidation type="list" allowBlank="1" showInputMessage="1" showErrorMessage="1">
          <x14:formula1>
            <xm:f>data!$B$35:$B$39</xm:f>
          </x14:formula1>
          <xm:sqref>I7:I506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15" workbookViewId="0">
      <selection activeCell="H41" sqref="H41"/>
    </sheetView>
  </sheetViews>
  <sheetFormatPr defaultRowHeight="14.4" x14ac:dyDescent="0.3"/>
  <cols>
    <col min="1" max="1" width="9.77734375" bestFit="1" customWidth="1"/>
    <col min="2" max="2" width="20" customWidth="1"/>
    <col min="3" max="3" width="9.21875" style="135"/>
    <col min="4" max="4" width="10" customWidth="1"/>
    <col min="8" max="8" width="19" customWidth="1"/>
    <col min="9" max="9" width="33.44140625" bestFit="1" customWidth="1"/>
  </cols>
  <sheetData>
    <row r="1" spans="1:11" x14ac:dyDescent="0.3">
      <c r="C1" s="135" t="s">
        <v>114</v>
      </c>
      <c r="E1" t="s">
        <v>630</v>
      </c>
      <c r="I1" t="s">
        <v>101</v>
      </c>
    </row>
    <row r="2" spans="1:11" x14ac:dyDescent="0.3">
      <c r="C2" s="135" t="s">
        <v>631</v>
      </c>
      <c r="D2" t="s">
        <v>632</v>
      </c>
      <c r="E2" t="s">
        <v>631</v>
      </c>
      <c r="F2" t="s">
        <v>632</v>
      </c>
      <c r="I2" t="s">
        <v>105</v>
      </c>
    </row>
    <row r="3" spans="1:11" x14ac:dyDescent="0.3">
      <c r="A3" t="s">
        <v>633</v>
      </c>
      <c r="B3" t="s">
        <v>127</v>
      </c>
      <c r="C3" s="135">
        <f>E3*$B$45</f>
        <v>0</v>
      </c>
      <c r="E3" s="135">
        <v>0</v>
      </c>
      <c r="F3">
        <v>0</v>
      </c>
      <c r="I3" t="s">
        <v>106</v>
      </c>
    </row>
    <row r="4" spans="1:11" x14ac:dyDescent="0.3">
      <c r="B4" t="s">
        <v>634</v>
      </c>
      <c r="C4" s="310">
        <f>E4*$B$45</f>
        <v>3471.3999999999996</v>
      </c>
      <c r="D4" s="310">
        <f>F4*$B$45</f>
        <v>2424.875</v>
      </c>
      <c r="E4">
        <v>136</v>
      </c>
      <c r="F4">
        <v>95</v>
      </c>
      <c r="I4" t="s">
        <v>107</v>
      </c>
    </row>
    <row r="5" spans="1:11" x14ac:dyDescent="0.3">
      <c r="B5" t="s">
        <v>635</v>
      </c>
      <c r="C5" s="310">
        <f>E5*$B$45</f>
        <v>3037.4749999999999</v>
      </c>
      <c r="D5" s="310">
        <f>F5*$B$45</f>
        <v>2118.5749999999998</v>
      </c>
      <c r="E5">
        <v>119</v>
      </c>
      <c r="F5">
        <v>83</v>
      </c>
      <c r="I5" t="s">
        <v>108</v>
      </c>
    </row>
    <row r="6" spans="1:11" x14ac:dyDescent="0.3">
      <c r="B6" t="s">
        <v>124</v>
      </c>
      <c r="C6" s="310">
        <f t="shared" ref="C6:D32" si="0">E6*$B$45</f>
        <v>3905.3249999999998</v>
      </c>
      <c r="D6" s="310">
        <f t="shared" si="0"/>
        <v>2731.1749999999997</v>
      </c>
      <c r="E6">
        <v>153</v>
      </c>
      <c r="F6">
        <v>107</v>
      </c>
    </row>
    <row r="7" spans="1:11" x14ac:dyDescent="0.3">
      <c r="B7" t="s">
        <v>133</v>
      </c>
      <c r="C7" s="310">
        <f t="shared" si="0"/>
        <v>3037.4749999999999</v>
      </c>
      <c r="D7" s="310">
        <f t="shared" si="0"/>
        <v>2118.5749999999998</v>
      </c>
      <c r="E7">
        <v>119</v>
      </c>
      <c r="F7">
        <v>83</v>
      </c>
    </row>
    <row r="8" spans="1:11" x14ac:dyDescent="0.3">
      <c r="B8" t="s">
        <v>636</v>
      </c>
      <c r="C8" s="310">
        <f t="shared" si="0"/>
        <v>3905.3249999999998</v>
      </c>
      <c r="D8" s="310">
        <f t="shared" si="0"/>
        <v>2731.1749999999997</v>
      </c>
      <c r="E8">
        <v>153</v>
      </c>
      <c r="F8">
        <v>107</v>
      </c>
    </row>
    <row r="9" spans="1:11" x14ac:dyDescent="0.3">
      <c r="B9" t="s">
        <v>637</v>
      </c>
      <c r="C9" s="310">
        <f t="shared" si="0"/>
        <v>3471.3999999999996</v>
      </c>
      <c r="D9" s="310">
        <f t="shared" si="0"/>
        <v>2424.875</v>
      </c>
      <c r="E9">
        <v>136</v>
      </c>
      <c r="F9">
        <v>95</v>
      </c>
    </row>
    <row r="10" spans="1:11" x14ac:dyDescent="0.3">
      <c r="B10" t="s">
        <v>638</v>
      </c>
      <c r="C10" s="310">
        <f t="shared" si="0"/>
        <v>3037.4749999999999</v>
      </c>
      <c r="D10" s="310">
        <f t="shared" si="0"/>
        <v>2118.5749999999998</v>
      </c>
      <c r="E10">
        <v>119</v>
      </c>
      <c r="F10">
        <v>83</v>
      </c>
    </row>
    <row r="11" spans="1:11" x14ac:dyDescent="0.3">
      <c r="B11" t="s">
        <v>130</v>
      </c>
      <c r="C11" s="310">
        <f t="shared" si="0"/>
        <v>3905.3249999999998</v>
      </c>
      <c r="D11" s="310">
        <f t="shared" si="0"/>
        <v>2731.1749999999997</v>
      </c>
      <c r="E11">
        <v>153</v>
      </c>
      <c r="F11">
        <v>107</v>
      </c>
    </row>
    <row r="12" spans="1:11" x14ac:dyDescent="0.3">
      <c r="B12" t="s">
        <v>639</v>
      </c>
      <c r="C12" s="310">
        <f t="shared" si="0"/>
        <v>3905.3249999999998</v>
      </c>
      <c r="D12" s="310">
        <f t="shared" si="0"/>
        <v>2731.1749999999997</v>
      </c>
      <c r="E12">
        <v>153</v>
      </c>
      <c r="F12">
        <v>107</v>
      </c>
    </row>
    <row r="13" spans="1:11" x14ac:dyDescent="0.3">
      <c r="B13" t="s">
        <v>640</v>
      </c>
      <c r="C13" s="310">
        <f t="shared" si="0"/>
        <v>3471.3999999999996</v>
      </c>
      <c r="D13" s="310">
        <f t="shared" si="0"/>
        <v>2424.875</v>
      </c>
      <c r="E13">
        <v>136</v>
      </c>
      <c r="F13">
        <v>95</v>
      </c>
      <c r="K13" s="311"/>
    </row>
    <row r="14" spans="1:11" x14ac:dyDescent="0.3">
      <c r="B14" t="s">
        <v>641</v>
      </c>
      <c r="C14" s="310">
        <f t="shared" si="0"/>
        <v>3471.3999999999996</v>
      </c>
      <c r="D14" s="310">
        <f t="shared" si="0"/>
        <v>2424.875</v>
      </c>
      <c r="E14">
        <v>136</v>
      </c>
      <c r="F14">
        <v>95</v>
      </c>
    </row>
    <row r="15" spans="1:11" x14ac:dyDescent="0.3">
      <c r="B15" t="s">
        <v>642</v>
      </c>
      <c r="C15" s="310">
        <f t="shared" si="0"/>
        <v>3037.4749999999999</v>
      </c>
      <c r="D15" s="310">
        <f t="shared" si="0"/>
        <v>2118.5749999999998</v>
      </c>
      <c r="E15">
        <v>119</v>
      </c>
      <c r="F15">
        <v>83</v>
      </c>
    </row>
    <row r="16" spans="1:11" x14ac:dyDescent="0.3">
      <c r="B16" t="s">
        <v>643</v>
      </c>
      <c r="C16" s="310">
        <f t="shared" si="0"/>
        <v>3037.4749999999999</v>
      </c>
      <c r="D16" s="310">
        <f t="shared" si="0"/>
        <v>2118.5749999999998</v>
      </c>
      <c r="E16">
        <v>119</v>
      </c>
      <c r="F16">
        <v>83</v>
      </c>
    </row>
    <row r="17" spans="1:8" x14ac:dyDescent="0.3">
      <c r="B17" t="s">
        <v>644</v>
      </c>
      <c r="C17" s="310">
        <f t="shared" si="0"/>
        <v>3905.3249999999998</v>
      </c>
      <c r="D17" s="310">
        <f t="shared" si="0"/>
        <v>2731.1749999999997</v>
      </c>
      <c r="E17">
        <v>153</v>
      </c>
      <c r="F17">
        <v>107</v>
      </c>
    </row>
    <row r="18" spans="1:8" x14ac:dyDescent="0.3">
      <c r="B18" t="s">
        <v>645</v>
      </c>
      <c r="C18" s="310">
        <f t="shared" si="0"/>
        <v>3037.4749999999999</v>
      </c>
      <c r="D18" s="310">
        <f t="shared" si="0"/>
        <v>2118.5749999999998</v>
      </c>
      <c r="E18">
        <v>119</v>
      </c>
      <c r="F18">
        <v>83</v>
      </c>
    </row>
    <row r="19" spans="1:8" x14ac:dyDescent="0.3">
      <c r="B19" t="s">
        <v>646</v>
      </c>
      <c r="C19" s="310">
        <f t="shared" si="0"/>
        <v>3471.3999999999996</v>
      </c>
      <c r="D19" s="310">
        <f t="shared" si="0"/>
        <v>2424.875</v>
      </c>
      <c r="E19">
        <v>136</v>
      </c>
      <c r="F19">
        <v>95</v>
      </c>
    </row>
    <row r="20" spans="1:8" x14ac:dyDescent="0.3">
      <c r="B20" t="s">
        <v>647</v>
      </c>
      <c r="C20" s="310">
        <f t="shared" si="0"/>
        <v>3471.3999999999996</v>
      </c>
      <c r="D20" s="310">
        <f t="shared" si="0"/>
        <v>2424.875</v>
      </c>
      <c r="E20">
        <v>136</v>
      </c>
      <c r="F20">
        <v>95</v>
      </c>
    </row>
    <row r="21" spans="1:8" x14ac:dyDescent="0.3">
      <c r="B21" t="s">
        <v>648</v>
      </c>
      <c r="C21" s="310">
        <f t="shared" si="0"/>
        <v>3471.3999999999996</v>
      </c>
      <c r="D21" s="310">
        <f t="shared" si="0"/>
        <v>2424.875</v>
      </c>
      <c r="E21">
        <v>136</v>
      </c>
      <c r="F21">
        <v>95</v>
      </c>
    </row>
    <row r="22" spans="1:8" x14ac:dyDescent="0.3">
      <c r="B22" t="s">
        <v>649</v>
      </c>
      <c r="C22" s="310">
        <f t="shared" si="0"/>
        <v>3905.3249999999998</v>
      </c>
      <c r="D22" s="310">
        <f t="shared" si="0"/>
        <v>2731.1749999999997</v>
      </c>
      <c r="E22">
        <v>153</v>
      </c>
      <c r="F22">
        <v>107</v>
      </c>
      <c r="H22" s="135"/>
    </row>
    <row r="23" spans="1:8" x14ac:dyDescent="0.3">
      <c r="B23" t="s">
        <v>650</v>
      </c>
      <c r="C23" s="310">
        <f t="shared" si="0"/>
        <v>3037.4749999999999</v>
      </c>
      <c r="D23" s="310">
        <f t="shared" si="0"/>
        <v>2118.5749999999998</v>
      </c>
      <c r="E23">
        <v>119</v>
      </c>
      <c r="F23">
        <v>83</v>
      </c>
    </row>
    <row r="24" spans="1:8" x14ac:dyDescent="0.3">
      <c r="A24" s="312"/>
      <c r="B24" t="s">
        <v>651</v>
      </c>
      <c r="C24" s="310">
        <f t="shared" si="0"/>
        <v>3471.3999999999996</v>
      </c>
      <c r="D24" s="310">
        <f t="shared" si="0"/>
        <v>2424.875</v>
      </c>
      <c r="E24">
        <v>136</v>
      </c>
      <c r="F24">
        <v>95</v>
      </c>
    </row>
    <row r="25" spans="1:8" x14ac:dyDescent="0.3">
      <c r="A25" s="312"/>
      <c r="B25" t="s">
        <v>652</v>
      </c>
      <c r="C25" s="310">
        <f t="shared" si="0"/>
        <v>3471.3999999999996</v>
      </c>
      <c r="D25" s="310">
        <f t="shared" si="0"/>
        <v>2424.875</v>
      </c>
      <c r="E25">
        <v>136</v>
      </c>
      <c r="F25">
        <v>95</v>
      </c>
    </row>
    <row r="26" spans="1:8" x14ac:dyDescent="0.3">
      <c r="A26" s="312"/>
      <c r="B26" t="s">
        <v>653</v>
      </c>
      <c r="C26" s="310">
        <f t="shared" si="0"/>
        <v>3037.4749999999999</v>
      </c>
      <c r="D26" s="310">
        <f t="shared" si="0"/>
        <v>2118.5749999999998</v>
      </c>
      <c r="E26">
        <v>119</v>
      </c>
      <c r="F26">
        <v>83</v>
      </c>
    </row>
    <row r="27" spans="1:8" x14ac:dyDescent="0.3">
      <c r="A27" s="312"/>
      <c r="B27" t="s">
        <v>654</v>
      </c>
      <c r="C27" s="310">
        <f t="shared" si="0"/>
        <v>3471.3999999999996</v>
      </c>
      <c r="D27" s="310">
        <f t="shared" si="0"/>
        <v>2424.875</v>
      </c>
      <c r="E27">
        <v>136</v>
      </c>
      <c r="F27">
        <v>95</v>
      </c>
    </row>
    <row r="28" spans="1:8" x14ac:dyDescent="0.3">
      <c r="B28" t="s">
        <v>655</v>
      </c>
      <c r="C28" s="310">
        <f t="shared" si="0"/>
        <v>3037.4749999999999</v>
      </c>
      <c r="D28" s="310">
        <f t="shared" si="0"/>
        <v>2118.5749999999998</v>
      </c>
      <c r="E28">
        <v>119</v>
      </c>
      <c r="F28">
        <v>83</v>
      </c>
    </row>
    <row r="29" spans="1:8" x14ac:dyDescent="0.3">
      <c r="B29" t="s">
        <v>656</v>
      </c>
      <c r="C29" s="310">
        <f t="shared" si="0"/>
        <v>3037.4749999999999</v>
      </c>
      <c r="D29" s="310">
        <f t="shared" si="0"/>
        <v>2118.5749999999998</v>
      </c>
      <c r="E29">
        <v>119</v>
      </c>
      <c r="F29">
        <v>83</v>
      </c>
    </row>
    <row r="30" spans="1:8" x14ac:dyDescent="0.3">
      <c r="B30" t="s">
        <v>657</v>
      </c>
      <c r="C30" s="310">
        <f t="shared" si="0"/>
        <v>3905.3249999999998</v>
      </c>
      <c r="D30" s="310">
        <f t="shared" si="0"/>
        <v>2731.1749999999997</v>
      </c>
      <c r="E30">
        <v>153</v>
      </c>
      <c r="F30">
        <v>107</v>
      </c>
    </row>
    <row r="31" spans="1:8" x14ac:dyDescent="0.3">
      <c r="B31" t="s">
        <v>658</v>
      </c>
      <c r="C31" s="310">
        <f t="shared" si="0"/>
        <v>3471.3999999999996</v>
      </c>
      <c r="D31" s="310">
        <f t="shared" si="0"/>
        <v>2424.875</v>
      </c>
      <c r="E31">
        <v>136</v>
      </c>
      <c r="F31">
        <v>95</v>
      </c>
    </row>
    <row r="32" spans="1:8" x14ac:dyDescent="0.3">
      <c r="B32" t="s">
        <v>659</v>
      </c>
      <c r="C32" s="310">
        <f t="shared" si="0"/>
        <v>3905.3249999999998</v>
      </c>
      <c r="D32" s="310">
        <f t="shared" si="0"/>
        <v>2731.1749999999997</v>
      </c>
      <c r="E32" s="135">
        <v>153</v>
      </c>
      <c r="F32">
        <v>107</v>
      </c>
    </row>
    <row r="34" spans="1:4" x14ac:dyDescent="0.3">
      <c r="C34" s="313" t="s">
        <v>114</v>
      </c>
      <c r="D34" s="314" t="s">
        <v>630</v>
      </c>
    </row>
    <row r="35" spans="1:4" x14ac:dyDescent="0.3">
      <c r="A35" s="312" t="s">
        <v>660</v>
      </c>
      <c r="B35" s="312" t="s">
        <v>127</v>
      </c>
      <c r="C35" s="135">
        <f>D35*$B$45</f>
        <v>0</v>
      </c>
      <c r="D35" s="135">
        <v>0</v>
      </c>
    </row>
    <row r="36" spans="1:4" x14ac:dyDescent="0.3">
      <c r="B36" s="312" t="s">
        <v>661</v>
      </c>
      <c r="C36" s="310">
        <f t="shared" ref="C36:C39" si="1">D36*$B$45</f>
        <v>510.5</v>
      </c>
      <c r="D36" s="135">
        <v>20</v>
      </c>
    </row>
    <row r="37" spans="1:4" x14ac:dyDescent="0.3">
      <c r="B37" s="312" t="s">
        <v>125</v>
      </c>
      <c r="C37" s="310">
        <f t="shared" si="1"/>
        <v>4594.5</v>
      </c>
      <c r="D37" s="135">
        <v>180</v>
      </c>
    </row>
    <row r="38" spans="1:4" x14ac:dyDescent="0.3">
      <c r="B38" s="312" t="s">
        <v>131</v>
      </c>
      <c r="C38" s="310">
        <f t="shared" si="1"/>
        <v>7019.375</v>
      </c>
      <c r="D38" s="135">
        <v>275</v>
      </c>
    </row>
    <row r="39" spans="1:4" x14ac:dyDescent="0.3">
      <c r="B39" s="312" t="s">
        <v>662</v>
      </c>
      <c r="C39" s="310">
        <f t="shared" si="1"/>
        <v>9189</v>
      </c>
      <c r="D39" s="135">
        <v>360</v>
      </c>
    </row>
    <row r="41" spans="1:4" x14ac:dyDescent="0.3">
      <c r="A41" t="s">
        <v>663</v>
      </c>
      <c r="B41" s="312"/>
      <c r="C41" s="135">
        <v>1536</v>
      </c>
    </row>
    <row r="42" spans="1:4" x14ac:dyDescent="0.3">
      <c r="B42" s="312"/>
    </row>
    <row r="43" spans="1:4" x14ac:dyDescent="0.3">
      <c r="A43" t="s">
        <v>664</v>
      </c>
      <c r="C43" s="135">
        <f>D43*B45</f>
        <v>8933.75</v>
      </c>
      <c r="D43">
        <v>350</v>
      </c>
    </row>
    <row r="44" spans="1:4" ht="15" thickBot="1" x14ac:dyDescent="0.35"/>
    <row r="45" spans="1:4" ht="15" thickBot="1" x14ac:dyDescent="0.35">
      <c r="A45" t="s">
        <v>665</v>
      </c>
      <c r="B45" s="315">
        <v>25.524999999999999</v>
      </c>
    </row>
    <row r="48" spans="1:4" x14ac:dyDescent="0.3">
      <c r="A48" t="s">
        <v>666</v>
      </c>
    </row>
    <row r="49" spans="2:2" x14ac:dyDescent="0.3">
      <c r="B49" t="s">
        <v>667</v>
      </c>
    </row>
    <row r="50" spans="2:2" x14ac:dyDescent="0.3">
      <c r="B50" t="s">
        <v>668</v>
      </c>
    </row>
  </sheetData>
  <sheetProtection algorithmName="SHA-512" hashValue="SJMTu/M3usM2irqg2PPKE2kPqovDXdwe4yD6RfotoMk2Fxy+ds7KUMGzWew43gjpUJtlG9FB2NolA7vTLPsmLw==" saltValue="QnIC9153A0sFXDV62+yarw==" spinCount="100000" sheet="1" objects="1" scenarios="1" autoFilter="0"/>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15OPMSMT0001-28-50955</_dlc_DocId>
    <_dlc_DocIdUrl xmlns="0104a4cd-1400-468e-be1b-c7aad71d7d5a">
      <Url>https://op.msmt.cz/_layouts/15/DocIdRedir.aspx?ID=15OPMSMT0001-28-50955</Url>
      <Description>15OPMSMT0001-28-50955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59113F-06FA-4342-9518-4179D04011EB}">
  <ds:schemaRefs>
    <ds:schemaRef ds:uri="http://schemas.microsoft.com/sharepoint/events"/>
  </ds:schemaRefs>
</ds:datastoreItem>
</file>

<file path=customXml/itemProps2.xml><?xml version="1.0" encoding="utf-8"?>
<ds:datastoreItem xmlns:ds="http://schemas.openxmlformats.org/officeDocument/2006/customXml" ds:itemID="{D73C99A6-EF12-418B-A7F2-579A51064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6C8507-BCC9-4E6E-BD00-00A048FE828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0104a4cd-1400-468e-be1b-c7aad71d7d5a"/>
    <ds:schemaRef ds:uri="http://www.w3.org/XML/1998/namespace"/>
  </ds:schemaRefs>
</ds:datastoreItem>
</file>

<file path=customXml/itemProps4.xml><?xml version="1.0" encoding="utf-8"?>
<ds:datastoreItem xmlns:ds="http://schemas.openxmlformats.org/officeDocument/2006/customXml" ds:itemID="{4E2BB4BE-5D38-4B52-B3FB-02A316D185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2</vt:i4>
      </vt:variant>
    </vt:vector>
  </HeadingPairs>
  <TitlesOfParts>
    <vt:vector size="9" baseType="lpstr">
      <vt:lpstr>Úvodní strana</vt:lpstr>
      <vt:lpstr>Souhrn</vt:lpstr>
      <vt:lpstr>MŠ</vt:lpstr>
      <vt:lpstr>ZŠ</vt:lpstr>
      <vt:lpstr>stáž MŠ</vt:lpstr>
      <vt:lpstr>stáž ZŠ</vt:lpstr>
      <vt:lpstr>data</vt:lpstr>
      <vt:lpstr>ICT</vt:lpstr>
      <vt:lpstr>'Úvodní strana'!Oblast_tisku</vt:lpstr>
    </vt:vector>
  </TitlesOfParts>
  <Company>MSMT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KALKULAČKA_OPVVV</dc:title>
  <dc:creator>Soběslavská Jana</dc:creator>
  <cp:keywords>OPVVV</cp:keywords>
  <cp:lastModifiedBy>Karel</cp:lastModifiedBy>
  <cp:lastPrinted>2018-02-26T14:03:33Z</cp:lastPrinted>
  <dcterms:created xsi:type="dcterms:W3CDTF">2016-02-29T09:42:03Z</dcterms:created>
  <dcterms:modified xsi:type="dcterms:W3CDTF">2020-04-01T09:11:47Z</dcterms:modified>
  <cp:contentStatus>_final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708a0b3b-d6ad-42dc-a687-5b4928c7032a</vt:lpwstr>
  </property>
</Properties>
</file>